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upert\Northumbria\PhD\Write Up\Thesis_Final_Draft\Digital_Appendices\"/>
    </mc:Choice>
  </mc:AlternateContent>
  <bookViews>
    <workbookView xWindow="360" yWindow="105" windowWidth="13395" windowHeight="742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42" i="1" l="1"/>
  <c r="D42" i="1"/>
  <c r="K42" i="1"/>
  <c r="F42" i="1"/>
  <c r="P42" i="1"/>
  <c r="M15" i="1"/>
  <c r="M26" i="1"/>
  <c r="J2" i="1"/>
  <c r="M2" i="1" s="1"/>
  <c r="J3" i="1"/>
  <c r="M3" i="1" s="1"/>
  <c r="J4" i="1"/>
  <c r="J5" i="1"/>
  <c r="J6" i="1"/>
  <c r="J7" i="1"/>
  <c r="J8" i="1"/>
  <c r="M8" i="1" s="1"/>
  <c r="J9" i="1"/>
  <c r="M9" i="1" s="1"/>
  <c r="J10" i="1"/>
  <c r="M10" i="1" s="1"/>
  <c r="J11" i="1"/>
  <c r="M11" i="1" s="1"/>
  <c r="J12" i="1"/>
  <c r="J13" i="1"/>
  <c r="J14" i="1"/>
  <c r="J16" i="1"/>
  <c r="J17" i="1"/>
  <c r="M17" i="1" s="1"/>
  <c r="J18" i="1"/>
  <c r="M18" i="1" s="1"/>
  <c r="J19" i="1"/>
  <c r="M19" i="1" s="1"/>
  <c r="J20" i="1"/>
  <c r="J21" i="1"/>
  <c r="J22" i="1"/>
  <c r="J23" i="1"/>
  <c r="J24" i="1"/>
  <c r="J25" i="1"/>
  <c r="M25" i="1" s="1"/>
  <c r="J27" i="1"/>
  <c r="M27" i="1" s="1"/>
  <c r="J28" i="1"/>
  <c r="J29" i="1"/>
  <c r="J30" i="1"/>
  <c r="J31" i="1"/>
  <c r="J32" i="1"/>
  <c r="J33" i="1"/>
  <c r="M33" i="1" s="1"/>
  <c r="J34" i="1"/>
  <c r="M34" i="1" s="1"/>
  <c r="J35" i="1"/>
  <c r="M35" i="1" s="1"/>
  <c r="J36" i="1"/>
  <c r="J37" i="1"/>
  <c r="J38" i="1"/>
  <c r="J39" i="1"/>
  <c r="J40" i="1"/>
  <c r="M40" i="1" s="1"/>
  <c r="J41" i="1"/>
  <c r="J43" i="1"/>
  <c r="M43" i="1" s="1"/>
  <c r="J44" i="1"/>
  <c r="M44" i="1" s="1"/>
  <c r="J45" i="1"/>
  <c r="J46" i="1"/>
  <c r="J47" i="1"/>
  <c r="J48" i="1"/>
  <c r="J49" i="1"/>
  <c r="J50" i="1"/>
  <c r="J51" i="1"/>
  <c r="M51" i="1" s="1"/>
  <c r="J52" i="1"/>
  <c r="M52" i="1" s="1"/>
  <c r="M41" i="1" l="1"/>
  <c r="M32" i="1"/>
  <c r="M50" i="1"/>
  <c r="M49" i="1"/>
  <c r="M24" i="1"/>
  <c r="M16" i="1"/>
  <c r="M31" i="1"/>
  <c r="M23" i="1"/>
  <c r="M7" i="1"/>
  <c r="M22" i="1"/>
  <c r="M13" i="1"/>
  <c r="M48" i="1"/>
  <c r="M39" i="1"/>
  <c r="M47" i="1"/>
  <c r="M38" i="1"/>
  <c r="M30" i="1"/>
  <c r="M14" i="1"/>
  <c r="M6" i="1"/>
  <c r="M46" i="1"/>
  <c r="M37" i="1"/>
  <c r="M29" i="1"/>
  <c r="M21" i="1"/>
  <c r="M5" i="1"/>
  <c r="M45" i="1"/>
  <c r="M36" i="1"/>
  <c r="M28" i="1"/>
  <c r="M20" i="1"/>
  <c r="M12" i="1"/>
  <c r="M4" i="1"/>
  <c r="P18" i="1"/>
  <c r="P2" i="1"/>
  <c r="P26" i="1"/>
  <c r="P43" i="1"/>
  <c r="P38" i="1"/>
  <c r="P49" i="1"/>
  <c r="P35" i="1"/>
  <c r="P5" i="1"/>
  <c r="P36" i="1"/>
  <c r="P33" i="1"/>
  <c r="P25" i="1"/>
  <c r="P30" i="1"/>
  <c r="P15" i="1"/>
  <c r="P23" i="1"/>
  <c r="P28" i="1"/>
  <c r="P8" i="1"/>
  <c r="P47" i="1"/>
  <c r="P17" i="1"/>
  <c r="P10" i="1"/>
  <c r="P13" i="1"/>
  <c r="P51" i="1"/>
  <c r="P21" i="1"/>
  <c r="P37" i="1"/>
  <c r="P27" i="1"/>
  <c r="P39" i="1"/>
  <c r="P19" i="1"/>
  <c r="P48" i="1"/>
  <c r="P50" i="1"/>
  <c r="P29" i="1"/>
  <c r="P34" i="1"/>
  <c r="P52" i="1"/>
  <c r="P44" i="1"/>
  <c r="P46" i="1"/>
  <c r="P6" i="1"/>
  <c r="P31" i="1"/>
  <c r="P32" i="1"/>
  <c r="P45" i="1"/>
  <c r="P14" i="1"/>
  <c r="P24" i="1"/>
  <c r="P16" i="1"/>
  <c r="P41" i="1"/>
  <c r="P3" i="1"/>
  <c r="P9" i="1"/>
  <c r="P20" i="1"/>
  <c r="P7" i="1"/>
  <c r="P40" i="1"/>
  <c r="P11" i="1"/>
  <c r="P4" i="1"/>
  <c r="P22" i="1"/>
  <c r="P12" i="1"/>
  <c r="F18" i="1" l="1"/>
  <c r="N18" i="1" s="1"/>
  <c r="F2" i="1"/>
  <c r="N2" i="1" s="1"/>
  <c r="F26" i="1"/>
  <c r="N26" i="1" s="1"/>
  <c r="F43" i="1"/>
  <c r="N43" i="1" s="1"/>
  <c r="F38" i="1"/>
  <c r="N38" i="1" s="1"/>
  <c r="F49" i="1"/>
  <c r="N49" i="1" s="1"/>
  <c r="F35" i="1"/>
  <c r="N35" i="1" s="1"/>
  <c r="F5" i="1"/>
  <c r="N5" i="1" s="1"/>
  <c r="F36" i="1"/>
  <c r="N36" i="1" s="1"/>
  <c r="F33" i="1"/>
  <c r="N33" i="1" s="1"/>
  <c r="F25" i="1"/>
  <c r="N25" i="1" s="1"/>
  <c r="F30" i="1"/>
  <c r="N30" i="1" s="1"/>
  <c r="F15" i="1"/>
  <c r="N15" i="1" s="1"/>
  <c r="F23" i="1"/>
  <c r="N23" i="1" s="1"/>
  <c r="F28" i="1"/>
  <c r="N28" i="1" s="1"/>
  <c r="F8" i="1"/>
  <c r="N8" i="1" s="1"/>
  <c r="F47" i="1"/>
  <c r="N47" i="1" s="1"/>
  <c r="F17" i="1"/>
  <c r="N17" i="1" s="1"/>
  <c r="F10" i="1"/>
  <c r="N10" i="1" s="1"/>
  <c r="F13" i="1"/>
  <c r="N13" i="1" s="1"/>
  <c r="F51" i="1"/>
  <c r="N51" i="1" s="1"/>
  <c r="F21" i="1"/>
  <c r="N21" i="1" s="1"/>
  <c r="F37" i="1"/>
  <c r="N37" i="1" s="1"/>
  <c r="F27" i="1"/>
  <c r="N27" i="1" s="1"/>
  <c r="F39" i="1"/>
  <c r="N39" i="1" s="1"/>
  <c r="F19" i="1"/>
  <c r="N19" i="1" s="1"/>
  <c r="F48" i="1"/>
  <c r="N48" i="1" s="1"/>
  <c r="F50" i="1"/>
  <c r="N50" i="1" s="1"/>
  <c r="F29" i="1"/>
  <c r="N29" i="1" s="1"/>
  <c r="F34" i="1"/>
  <c r="N34" i="1" s="1"/>
  <c r="F52" i="1"/>
  <c r="N52" i="1" s="1"/>
  <c r="F44" i="1"/>
  <c r="N44" i="1" s="1"/>
  <c r="F46" i="1"/>
  <c r="N46" i="1" s="1"/>
  <c r="F6" i="1"/>
  <c r="N6" i="1" s="1"/>
  <c r="F31" i="1"/>
  <c r="N31" i="1" s="1"/>
  <c r="F32" i="1"/>
  <c r="N32" i="1" s="1"/>
  <c r="F45" i="1"/>
  <c r="N45" i="1" s="1"/>
  <c r="F14" i="1"/>
  <c r="N14" i="1" s="1"/>
  <c r="F24" i="1"/>
  <c r="N24" i="1" s="1"/>
  <c r="F16" i="1"/>
  <c r="N16" i="1" s="1"/>
  <c r="F41" i="1"/>
  <c r="N41" i="1" s="1"/>
  <c r="F3" i="1"/>
  <c r="N3" i="1" s="1"/>
  <c r="F9" i="1"/>
  <c r="N9" i="1" s="1"/>
  <c r="F20" i="1"/>
  <c r="N20" i="1" s="1"/>
  <c r="F7" i="1"/>
  <c r="N7" i="1" s="1"/>
  <c r="F40" i="1"/>
  <c r="N40" i="1" s="1"/>
  <c r="F11" i="1"/>
  <c r="N11" i="1" s="1"/>
  <c r="F4" i="1"/>
  <c r="N4" i="1" s="1"/>
  <c r="F22" i="1"/>
  <c r="N22" i="1" s="1"/>
  <c r="F12" i="1"/>
  <c r="N12" i="1" s="1"/>
  <c r="L44" i="1" l="1"/>
  <c r="K44" i="1"/>
  <c r="L18" i="1" l="1"/>
  <c r="K18" i="1"/>
  <c r="L29" i="1" l="1"/>
  <c r="K2" i="1"/>
  <c r="L12" i="1" l="1"/>
  <c r="L22" i="1" l="1"/>
  <c r="L4" i="1"/>
  <c r="L11" i="1"/>
  <c r="L40" i="1"/>
  <c r="L7" i="1"/>
  <c r="L20" i="1"/>
  <c r="L9" i="1"/>
  <c r="L3" i="1"/>
  <c r="L41" i="1"/>
  <c r="L16" i="1"/>
  <c r="L24" i="1"/>
  <c r="L14" i="1"/>
  <c r="L45" i="1"/>
  <c r="L32" i="1"/>
  <c r="L31" i="1"/>
  <c r="L6" i="1"/>
  <c r="L46" i="1"/>
  <c r="L52" i="1"/>
  <c r="L34" i="1"/>
  <c r="L50" i="1"/>
  <c r="L48" i="1"/>
  <c r="L19" i="1"/>
  <c r="L39" i="1"/>
  <c r="L27" i="1"/>
  <c r="L37" i="1"/>
  <c r="L21" i="1"/>
  <c r="L51" i="1"/>
  <c r="L13" i="1"/>
  <c r="L10" i="1"/>
  <c r="L17" i="1"/>
  <c r="L47" i="1"/>
  <c r="L8" i="1"/>
  <c r="L28" i="1"/>
  <c r="L23" i="1"/>
  <c r="L30" i="1"/>
  <c r="L25" i="1"/>
  <c r="L33" i="1"/>
  <c r="L36" i="1"/>
  <c r="L5" i="1"/>
  <c r="L35" i="1"/>
  <c r="L49" i="1"/>
  <c r="L38" i="1"/>
  <c r="L43" i="1"/>
  <c r="L2" i="1"/>
  <c r="K32" i="1" l="1"/>
  <c r="K22" i="1" l="1"/>
  <c r="K4" i="1"/>
  <c r="K11" i="1"/>
  <c r="K40" i="1"/>
  <c r="K7" i="1"/>
  <c r="K20" i="1"/>
  <c r="K9" i="1"/>
  <c r="K3" i="1"/>
  <c r="K41" i="1"/>
  <c r="K16" i="1"/>
  <c r="K24" i="1"/>
  <c r="K14" i="1"/>
  <c r="K45" i="1"/>
  <c r="K6" i="1"/>
  <c r="K46" i="1"/>
  <c r="K52" i="1"/>
  <c r="K34" i="1"/>
  <c r="K29" i="1"/>
  <c r="K50" i="1"/>
  <c r="K48" i="1"/>
  <c r="K19" i="1"/>
  <c r="K39" i="1"/>
  <c r="K37" i="1"/>
  <c r="K21" i="1"/>
  <c r="K51" i="1"/>
  <c r="K13" i="1"/>
  <c r="K10" i="1"/>
  <c r="K47" i="1"/>
  <c r="K8" i="1"/>
  <c r="K28" i="1"/>
  <c r="K23" i="1"/>
  <c r="K30" i="1"/>
  <c r="K25" i="1"/>
  <c r="K33" i="1"/>
  <c r="K36" i="1"/>
  <c r="K5" i="1"/>
  <c r="K35" i="1"/>
  <c r="K49" i="1"/>
  <c r="K38" i="1"/>
  <c r="K43" i="1"/>
  <c r="K26" i="1"/>
  <c r="K17" i="1"/>
  <c r="K15" i="1"/>
  <c r="K27" i="1" l="1"/>
  <c r="K31" i="1"/>
  <c r="K12" i="1"/>
</calcChain>
</file>

<file path=xl/sharedStrings.xml><?xml version="1.0" encoding="utf-8"?>
<sst xmlns="http://schemas.openxmlformats.org/spreadsheetml/2006/main" count="124" uniqueCount="77">
  <si>
    <t>FID</t>
  </si>
  <si>
    <t>Karamea River</t>
  </si>
  <si>
    <t>Clutha River</t>
  </si>
  <si>
    <t>John O'Groats River</t>
  </si>
  <si>
    <t>Arthur River</t>
  </si>
  <si>
    <t>Cleddau River/Donne River</t>
  </si>
  <si>
    <t>Tutoko River</t>
  </si>
  <si>
    <t>Bowen River</t>
  </si>
  <si>
    <t>Hollyford River</t>
  </si>
  <si>
    <t>Cascade River</t>
  </si>
  <si>
    <t>Arawhata River</t>
  </si>
  <si>
    <t>Waiatoto River</t>
  </si>
  <si>
    <t>Haast River</t>
  </si>
  <si>
    <t>Karangarua River</t>
  </si>
  <si>
    <t>Cook River</t>
  </si>
  <si>
    <t>Waimakariri River</t>
  </si>
  <si>
    <t>Ashley River</t>
  </si>
  <si>
    <t>Waipara River</t>
  </si>
  <si>
    <t>Waiho River</t>
  </si>
  <si>
    <t>Whataroa River</t>
  </si>
  <si>
    <t>Poerua River</t>
  </si>
  <si>
    <t>Wanganui River</t>
  </si>
  <si>
    <t>Waitaha River</t>
  </si>
  <si>
    <t>Hokitika River</t>
  </si>
  <si>
    <t>Taramakau River</t>
  </si>
  <si>
    <t>Seaforth River</t>
  </si>
  <si>
    <t>Hurunui River</t>
  </si>
  <si>
    <t>Coal River</t>
  </si>
  <si>
    <t>Clarence River</t>
  </si>
  <si>
    <t>Wairau River</t>
  </si>
  <si>
    <t>Buller River</t>
  </si>
  <si>
    <t>Mokihinui River</t>
  </si>
  <si>
    <t>Ngakawau River</t>
  </si>
  <si>
    <t>Little Wanganui River</t>
  </si>
  <si>
    <t>Rangitata River</t>
  </si>
  <si>
    <t>Ashburton River</t>
  </si>
  <si>
    <t>Rakaia River</t>
  </si>
  <si>
    <t>Waitaki River</t>
  </si>
  <si>
    <t>Takaka River</t>
  </si>
  <si>
    <t>Mataura River/Titiroa Stream</t>
  </si>
  <si>
    <t>Aorere River</t>
  </si>
  <si>
    <t>Heaphy River</t>
  </si>
  <si>
    <t>Oho Creek</t>
  </si>
  <si>
    <t>Mike River</t>
  </si>
  <si>
    <t>Doherty Creek</t>
  </si>
  <si>
    <t>Region</t>
  </si>
  <si>
    <t>East Draining - Canterbury</t>
  </si>
  <si>
    <t>Fiordland</t>
  </si>
  <si>
    <t>West Coast</t>
  </si>
  <si>
    <t>Marlborough</t>
  </si>
  <si>
    <t>Nelson</t>
  </si>
  <si>
    <t>Otago</t>
  </si>
  <si>
    <t>Okuru</t>
  </si>
  <si>
    <t>Comments</t>
  </si>
  <si>
    <t>No Data</t>
  </si>
  <si>
    <t>Opihi River</t>
  </si>
  <si>
    <t>RA Count in Catchment</t>
  </si>
  <si>
    <t>Catchment Name</t>
  </si>
  <si>
    <t>Number of RAs used 
for cumulative volume</t>
  </si>
  <si>
    <t>Nancy Sound unnamed catchment</t>
  </si>
  <si>
    <t>Hall Arm unnamed catchment - Stump Lake</t>
  </si>
  <si>
    <t>Wet Jacket Arm - unnamed catchment</t>
  </si>
  <si>
    <t>RA volume
m3/m2</t>
  </si>
  <si>
    <t xml:space="preserve">RA Volume
norm catchment area
m3/km2
</t>
  </si>
  <si>
    <r>
      <t>2D_WS_Area_km</t>
    </r>
    <r>
      <rPr>
        <b/>
        <vertAlign val="superscript"/>
        <sz val="11"/>
        <color theme="1"/>
        <rFont val="Arial"/>
        <family val="2"/>
      </rPr>
      <t>2</t>
    </r>
  </si>
  <si>
    <r>
      <t>3D_WS_Area_km</t>
    </r>
    <r>
      <rPr>
        <b/>
        <vertAlign val="superscript"/>
        <sz val="11"/>
        <color theme="1"/>
        <rFont val="Arial"/>
        <family val="2"/>
      </rPr>
      <t>2</t>
    </r>
  </si>
  <si>
    <r>
      <t>3D_WS_Area_m</t>
    </r>
    <r>
      <rPr>
        <b/>
        <vertAlign val="superscript"/>
        <sz val="11"/>
        <color theme="1"/>
        <rFont val="Arial"/>
        <family val="2"/>
      </rPr>
      <t>2</t>
    </r>
  </si>
  <si>
    <r>
      <t>RAs/km</t>
    </r>
    <r>
      <rPr>
        <b/>
        <vertAlign val="superscript"/>
        <sz val="11"/>
        <color theme="1"/>
        <rFont val="Arial"/>
        <family val="2"/>
      </rPr>
      <t>2</t>
    </r>
  </si>
  <si>
    <r>
      <t>Area_of
Quaternary_Sediment (km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)</t>
    </r>
  </si>
  <si>
    <r>
      <t>Area_of
Quaternary_Sediment (m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)</t>
    </r>
  </si>
  <si>
    <r>
      <t>RA Volume km3/km</t>
    </r>
    <r>
      <rPr>
        <vertAlign val="superscript"/>
        <sz val="11"/>
        <color theme="0"/>
        <rFont val="Arial"/>
        <family val="2"/>
      </rPr>
      <t>2</t>
    </r>
    <r>
      <rPr>
        <sz val="11"/>
        <color theme="0"/>
        <rFont val="Arial"/>
        <family val="2"/>
      </rPr>
      <t xml:space="preserve">
</t>
    </r>
  </si>
  <si>
    <t>Waiau River (South)</t>
  </si>
  <si>
    <t>Waiau River (North)</t>
  </si>
  <si>
    <r>
      <t>Cumulative Volume/Catchment
(km</t>
    </r>
    <r>
      <rPr>
        <vertAlign val="superscript"/>
        <sz val="11"/>
        <color theme="0"/>
        <rFont val="Arial"/>
        <family val="2"/>
      </rPr>
      <t>3</t>
    </r>
    <r>
      <rPr>
        <sz val="11"/>
        <color theme="0"/>
        <rFont val="Arial"/>
        <family val="2"/>
      </rPr>
      <t>)</t>
    </r>
  </si>
  <si>
    <r>
      <t>Cumulative Volume/Catchment
(m</t>
    </r>
    <r>
      <rPr>
        <vertAlign val="superscript"/>
        <sz val="11"/>
        <color theme="0"/>
        <rFont val="Arial"/>
        <family val="2"/>
      </rPr>
      <t>3</t>
    </r>
    <r>
      <rPr>
        <sz val="11"/>
        <color theme="0"/>
        <rFont val="Arial"/>
        <family val="2"/>
      </rPr>
      <t>)</t>
    </r>
  </si>
  <si>
    <r>
      <t>Cumulative volume for Waiau River catchment including the Green Lake RAD is 38.01km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</t>
    </r>
  </si>
  <si>
    <r>
      <t>Cumulative volume for Waiho River catchment including the Mt. Roon RAD is 4.57km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</si>
</sst>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"/>
    <numFmt numFmtId="165" formatCode="0.0000"/>
    <numFmt numFmtId="166" formatCode="0.0000000"/>
    <numFmt numFmtId="167" formatCode="0.000000000"/>
    <numFmt numFmtId="168" formatCode="0.000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vertAlign val="superscript"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sz val="11"/>
      <color theme="0"/>
      <name val="Arial"/>
      <family val="2"/>
    </font>
    <font>
      <vertAlign val="superscript"/>
      <sz val="11"/>
      <color theme="0"/>
      <name val="Arial"/>
      <family val="2"/>
    </font>
    <font>
      <sz val="11"/>
      <color theme="1"/>
      <name val="Calibri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Fill="0"/>
    <xf numFmtId="9" fontId="18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49" fontId="0" fillId="0" borderId="10" xfId="0" applyNumberFormat="1" applyFont="1" applyBorder="1" applyAlignment="1">
      <alignment horizontal="center" vertical="center" wrapText="1"/>
    </xf>
    <xf numFmtId="0" fontId="0" fillId="0" borderId="0" xfId="0"/>
    <xf numFmtId="164" fontId="0" fillId="0" borderId="10" xfId="0" applyNumberFormat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/>
    </xf>
    <xf numFmtId="49" fontId="0" fillId="33" borderId="10" xfId="0" applyNumberFormat="1" applyFont="1" applyFill="1" applyBorder="1" applyAlignment="1">
      <alignment horizontal="center" vertical="center" wrapText="1"/>
    </xf>
    <xf numFmtId="166" fontId="0" fillId="0" borderId="10" xfId="0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1" fontId="0" fillId="0" borderId="10" xfId="0" applyNumberFormat="1" applyFont="1" applyFill="1" applyBorder="1" applyAlignment="1">
      <alignment horizontal="center" vertical="center" wrapText="1"/>
    </xf>
    <xf numFmtId="165" fontId="0" fillId="0" borderId="10" xfId="0" applyNumberFormat="1" applyFont="1" applyFill="1" applyBorder="1" applyAlignment="1">
      <alignment horizontal="center" vertical="center"/>
    </xf>
    <xf numFmtId="166" fontId="0" fillId="0" borderId="0" xfId="0" applyNumberFormat="1"/>
    <xf numFmtId="164" fontId="0" fillId="0" borderId="10" xfId="0" applyNumberFormat="1" applyFont="1" applyBorder="1" applyAlignment="1">
      <alignment horizontal="center" vertical="center"/>
    </xf>
    <xf numFmtId="168" fontId="0" fillId="0" borderId="10" xfId="0" applyNumberFormat="1" applyFont="1" applyBorder="1" applyAlignment="1">
      <alignment horizontal="center" vertical="center"/>
    </xf>
    <xf numFmtId="2" fontId="0" fillId="0" borderId="10" xfId="0" applyNumberFormat="1" applyFont="1" applyFill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/>
    <xf numFmtId="2" fontId="20" fillId="0" borderId="10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20" fillId="0" borderId="10" xfId="0" applyNumberFormat="1" applyFont="1" applyFill="1" applyBorder="1" applyAlignment="1">
      <alignment horizontal="center" vertical="center"/>
    </xf>
    <xf numFmtId="0" fontId="0" fillId="0" borderId="10" xfId="0" applyNumberFormat="1" applyFont="1" applyBorder="1" applyAlignment="1">
      <alignment horizontal="center" vertical="center" wrapText="1"/>
    </xf>
    <xf numFmtId="0" fontId="0" fillId="33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/>
    </xf>
    <xf numFmtId="165" fontId="0" fillId="0" borderId="10" xfId="0" applyNumberFormat="1" applyFill="1" applyBorder="1" applyAlignment="1">
      <alignment horizontal="center" vertical="center"/>
    </xf>
    <xf numFmtId="2" fontId="25" fillId="0" borderId="10" xfId="0" applyNumberFormat="1" applyFont="1" applyFill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2" fontId="25" fillId="0" borderId="10" xfId="0" applyNumberFormat="1" applyFont="1" applyBorder="1" applyAlignment="1">
      <alignment horizontal="center" vertical="center"/>
    </xf>
    <xf numFmtId="168" fontId="25" fillId="0" borderId="10" xfId="0" applyNumberFormat="1" applyFon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65" fontId="0" fillId="0" borderId="14" xfId="0" applyNumberFormat="1" applyFont="1" applyFill="1" applyBorder="1" applyAlignment="1">
      <alignment horizontal="center" vertical="center"/>
    </xf>
    <xf numFmtId="2" fontId="0" fillId="0" borderId="14" xfId="0" applyNumberFormat="1" applyFont="1" applyFill="1" applyBorder="1" applyAlignment="1">
      <alignment horizontal="center" vertical="center"/>
    </xf>
    <xf numFmtId="166" fontId="0" fillId="0" borderId="14" xfId="0" applyNumberFormat="1" applyFont="1" applyBorder="1" applyAlignment="1">
      <alignment horizontal="center" vertical="center"/>
    </xf>
    <xf numFmtId="2" fontId="0" fillId="0" borderId="14" xfId="0" applyNumberFormat="1" applyFont="1" applyBorder="1" applyAlignment="1">
      <alignment horizontal="center" vertical="center"/>
    </xf>
    <xf numFmtId="168" fontId="0" fillId="0" borderId="14" xfId="0" applyNumberFormat="1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Percent 2" xfId="43"/>
    <cellStyle name="Title" xfId="1" builtinId="15" customBuiltin="1"/>
    <cellStyle name="Total" xfId="17" builtinId="25" customBuiltin="1"/>
    <cellStyle name="Warning Text" xfId="14" builtinId="11" customBuiltin="1"/>
  </cellStyles>
  <dxfs count="22"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numFmt numFmtId="166" formatCode="0.000000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0.00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numFmt numFmtId="165" formatCode="0.0000"/>
      <alignment horizontal="center" vertical="center" textRotation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numFmt numFmtId="164" formatCode="0.00000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numFmt numFmtId="165" formatCode="0.00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numFmt numFmtId="2" formatCode="0.0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 style="medium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Q52" totalsRowShown="0" headerRowDxfId="21" dataDxfId="19" headerRowBorderDxfId="20" tableBorderDxfId="18" totalsRowBorderDxfId="17">
  <autoFilter ref="A1:Q52"/>
  <sortState ref="A2:Q52">
    <sortCondition ref="B1:B52"/>
  </sortState>
  <tableColumns count="17">
    <tableColumn id="1" name="FID" dataDxfId="16"/>
    <tableColumn id="6" name="Catchment Name" dataDxfId="15"/>
    <tableColumn id="9" name="Region" dataDxfId="14"/>
    <tableColumn id="4" name="2D_WS_Area_km2" dataDxfId="13">
      <calculatedColumnFormula>#REF!/1000000</calculatedColumnFormula>
    </tableColumn>
    <tableColumn id="7" name="3D_WS_Area_km2" dataDxfId="12"/>
    <tableColumn id="12" name="3D_WS_Area_m2" dataDxfId="11">
      <calculatedColumnFormula>Table1[[#This Row],[3D_WS_Area_km2]]*1000000</calculatedColumnFormula>
    </tableColumn>
    <tableColumn id="5" name="RA Count in Catchment" dataDxfId="10"/>
    <tableColumn id="11" name="Number of RAs used _x000a_for cumulative volume" dataDxfId="9"/>
    <tableColumn id="8" name="Cumulative Volume/Catchment_x000a_(km3)" dataDxfId="8"/>
    <tableColumn id="15" name="Cumulative Volume/Catchment_x000a_(m3)" dataDxfId="7">
      <calculatedColumnFormula>Table1[[#This Row],[Cumulative Volume/Catchment
(km3)]]*1000000000</calculatedColumnFormula>
    </tableColumn>
    <tableColumn id="3" name="RAs/km2" dataDxfId="6">
      <calculatedColumnFormula>Table1[[#This Row],[RA Count in Catchment]]/Table1[[#This Row],[3D_WS_Area_km2]]</calculatedColumnFormula>
    </tableColumn>
    <tableColumn id="2" name="RA Volume km3/km2_x000a_" dataDxfId="5">
      <calculatedColumnFormula>Table1[[#This Row],[Cumulative Volume/Catchment
(km3)]]/Table1[[#This Row],[3D_WS_Area_km2]]</calculatedColumnFormula>
    </tableColumn>
    <tableColumn id="14" name="RA Volume_x000a_norm catchment area_x000a_m3/km2_x000a_" dataDxfId="4">
      <calculatedColumnFormula>Table1[[#This Row],[Cumulative Volume/Catchment
(m3)]]/Table1[[#This Row],[3D_WS_Area_km2]]</calculatedColumnFormula>
    </tableColumn>
    <tableColumn id="13" name="RA volume_x000a_m3/m2" dataDxfId="3">
      <calculatedColumnFormula>Table1[[#This Row],[Cumulative Volume/Catchment
(m3)]]/Table1[[#This Row],[3D_WS_Area_m2]]</calculatedColumnFormula>
    </tableColumn>
    <tableColumn id="16" name="Area_of_x000a_Quaternary_Sediment (km2)" dataDxfId="2"/>
    <tableColumn id="18" name="Area_of_x000a_Quaternary_Sediment (m2)" dataDxfId="1">
      <calculatedColumnFormula>Table1[[#This Row],[Area_of
Quaternary_Sediment (km2)]]*1000000</calculatedColumnFormula>
    </tableColumn>
    <tableColumn id="10" name="Commen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tabSelected="1" zoomScale="25" zoomScaleNormal="25" workbookViewId="0">
      <selection activeCell="Q45" sqref="Q45"/>
    </sheetView>
  </sheetViews>
  <sheetFormatPr defaultRowHeight="15" x14ac:dyDescent="0.25"/>
  <cols>
    <col min="1" max="1" width="14.7109375" style="1" customWidth="1"/>
    <col min="2" max="2" width="30" style="1" bestFit="1" customWidth="1"/>
    <col min="3" max="3" width="42.7109375" style="1" bestFit="1" customWidth="1"/>
    <col min="4" max="4" width="42.7109375" style="1" customWidth="1"/>
    <col min="5" max="5" width="36" style="1" bestFit="1" customWidth="1"/>
    <col min="6" max="6" width="32.85546875" bestFit="1" customWidth="1"/>
    <col min="7" max="7" width="32.85546875" style="2" bestFit="1" customWidth="1"/>
    <col min="8" max="8" width="32.85546875" style="4" customWidth="1"/>
    <col min="9" max="9" width="38.5703125" bestFit="1" customWidth="1"/>
    <col min="10" max="10" width="46.85546875" bestFit="1" customWidth="1"/>
    <col min="11" max="11" width="36.5703125" style="18" customWidth="1"/>
    <col min="12" max="12" width="40.140625" bestFit="1" customWidth="1"/>
    <col min="13" max="13" width="40.140625" style="4" customWidth="1"/>
    <col min="14" max="14" width="31.5703125" style="4" customWidth="1"/>
    <col min="15" max="15" width="27.28515625" style="4" bestFit="1" customWidth="1"/>
    <col min="16" max="16" width="27.28515625" style="4" customWidth="1"/>
    <col min="17" max="17" width="95.140625" style="4" bestFit="1" customWidth="1"/>
    <col min="18" max="18" width="75" bestFit="1" customWidth="1"/>
    <col min="19" max="19" width="17.7109375" customWidth="1"/>
    <col min="24" max="24" width="14.85546875" bestFit="1" customWidth="1"/>
    <col min="25" max="25" width="15.28515625" bestFit="1" customWidth="1"/>
  </cols>
  <sheetData>
    <row r="1" spans="1:17" ht="73.5" customHeight="1" x14ac:dyDescent="0.25">
      <c r="A1" s="37" t="s">
        <v>0</v>
      </c>
      <c r="B1" s="38" t="s">
        <v>57</v>
      </c>
      <c r="C1" s="38" t="s">
        <v>45</v>
      </c>
      <c r="D1" s="38" t="s">
        <v>64</v>
      </c>
      <c r="E1" s="38" t="s">
        <v>65</v>
      </c>
      <c r="F1" s="38" t="s">
        <v>66</v>
      </c>
      <c r="G1" s="38" t="s">
        <v>56</v>
      </c>
      <c r="H1" s="39" t="s">
        <v>58</v>
      </c>
      <c r="I1" s="40" t="s">
        <v>73</v>
      </c>
      <c r="J1" s="40" t="s">
        <v>74</v>
      </c>
      <c r="K1" s="41" t="s">
        <v>67</v>
      </c>
      <c r="L1" s="40" t="s">
        <v>70</v>
      </c>
      <c r="M1" s="40" t="s">
        <v>63</v>
      </c>
      <c r="N1" s="40" t="s">
        <v>62</v>
      </c>
      <c r="O1" s="42" t="s">
        <v>68</v>
      </c>
      <c r="P1" s="42" t="s">
        <v>69</v>
      </c>
      <c r="Q1" s="43" t="s">
        <v>53</v>
      </c>
    </row>
    <row r="2" spans="1:17" ht="35.1" customHeight="1" x14ac:dyDescent="0.25">
      <c r="A2" s="44">
        <v>1</v>
      </c>
      <c r="B2" s="20" t="s">
        <v>40</v>
      </c>
      <c r="C2" s="20" t="s">
        <v>50</v>
      </c>
      <c r="D2" s="9">
        <v>691.24104385599992</v>
      </c>
      <c r="E2" s="9">
        <v>739.17891943099994</v>
      </c>
      <c r="F2" s="9">
        <f>Table1[[#This Row],[3D_WS_Area_km2]]*1000000</f>
        <v>739178919.43099999</v>
      </c>
      <c r="G2" s="20">
        <v>2</v>
      </c>
      <c r="H2" s="20">
        <v>2</v>
      </c>
      <c r="I2" s="11">
        <v>1.3938170000000001E-3</v>
      </c>
      <c r="J2" s="15">
        <f>Table1[[#This Row],[Cumulative Volume/Catchment
(km3)]]*1000000000</f>
        <v>1393817</v>
      </c>
      <c r="K2" s="5">
        <f>Table1[[#This Row],[RA Count in Catchment]]/Table1[[#This Row],[3D_WS_Area_km2]]</f>
        <v>2.7057048671511714E-3</v>
      </c>
      <c r="L2" s="8">
        <f>Table1[[#This Row],[Cumulative Volume/Catchment
(km3)]]/Table1[[#This Row],[3D_WS_Area_km2]]</f>
        <v>1.8856287204090223E-6</v>
      </c>
      <c r="M2" s="6">
        <f>Table1[[#This Row],[Cumulative Volume/Catchment
(m3)]]/Table1[[#This Row],[3D_WS_Area_km2]]</f>
        <v>1885.628720409022</v>
      </c>
      <c r="N2" s="14">
        <f>Table1[[#This Row],[Cumulative Volume/Catchment
(m3)]]/Table1[[#This Row],[3D_WS_Area_m2]]</f>
        <v>1.8856287204090218E-3</v>
      </c>
      <c r="O2" s="9">
        <v>73.271589000000006</v>
      </c>
      <c r="P2" s="20">
        <f>Table1[[#This Row],[Area_of
Quaternary_Sediment (km2)]]*1000000</f>
        <v>73271589</v>
      </c>
      <c r="Q2" s="45"/>
    </row>
    <row r="3" spans="1:17" ht="35.1" customHeight="1" x14ac:dyDescent="0.25">
      <c r="A3" s="44">
        <v>42</v>
      </c>
      <c r="B3" s="20" t="s">
        <v>10</v>
      </c>
      <c r="C3" s="20" t="s">
        <v>48</v>
      </c>
      <c r="D3" s="9">
        <v>967.86337564799999</v>
      </c>
      <c r="E3" s="9">
        <v>1095.0284511700002</v>
      </c>
      <c r="F3" s="9">
        <f>Table1[[#This Row],[3D_WS_Area_km2]]*1000000</f>
        <v>1095028451.1700001</v>
      </c>
      <c r="G3" s="20">
        <v>1</v>
      </c>
      <c r="H3" s="20">
        <v>1</v>
      </c>
      <c r="I3" s="21">
        <v>2.8260948422810421E-3</v>
      </c>
      <c r="J3" s="19">
        <f>Table1[[#This Row],[Cumulative Volume/Catchment
(km3)]]*1000000000</f>
        <v>2826094.8422810421</v>
      </c>
      <c r="K3" s="5">
        <f>Table1[[#This Row],[RA Count in Catchment]]/Table1[[#This Row],[3D_WS_Area_km2]]</f>
        <v>9.1321828116112827E-4</v>
      </c>
      <c r="L3" s="8">
        <f>Table1[[#This Row],[Cumulative Volume/Catchment
(km3)]]/Table1[[#This Row],[3D_WS_Area_km2]]</f>
        <v>2.5808414742662231E-6</v>
      </c>
      <c r="M3" s="6">
        <f>Table1[[#This Row],[Cumulative Volume/Catchment
(m3)]]/Table1[[#This Row],[3D_WS_Area_km2]]</f>
        <v>2580.841474266223</v>
      </c>
      <c r="N3" s="14">
        <f>Table1[[#This Row],[Cumulative Volume/Catchment
(m3)]]/Table1[[#This Row],[3D_WS_Area_m2]]</f>
        <v>2.5808414742662235E-3</v>
      </c>
      <c r="O3" s="9">
        <v>92.47226999999998</v>
      </c>
      <c r="P3" s="20">
        <f>Table1[[#This Row],[Area_of
Quaternary_Sediment (km2)]]*1000000</f>
        <v>92472269.999999985</v>
      </c>
      <c r="Q3" s="45"/>
    </row>
    <row r="4" spans="1:17" ht="35.1" customHeight="1" x14ac:dyDescent="0.25">
      <c r="A4" s="44">
        <v>48</v>
      </c>
      <c r="B4" s="20" t="s">
        <v>4</v>
      </c>
      <c r="C4" s="20" t="s">
        <v>47</v>
      </c>
      <c r="D4" s="9">
        <v>247.83156729699999</v>
      </c>
      <c r="E4" s="9">
        <v>333.06481390700003</v>
      </c>
      <c r="F4" s="9">
        <f>Table1[[#This Row],[3D_WS_Area_km2]]*1000000</f>
        <v>333064813.90700001</v>
      </c>
      <c r="G4" s="20">
        <v>2</v>
      </c>
      <c r="H4" s="20">
        <v>2</v>
      </c>
      <c r="I4" s="11">
        <v>0.185725522</v>
      </c>
      <c r="J4" s="15">
        <f>Table1[[#This Row],[Cumulative Volume/Catchment
(km3)]]*1000000000</f>
        <v>185725522</v>
      </c>
      <c r="K4" s="5">
        <f>Table1[[#This Row],[RA Count in Catchment]]/Table1[[#This Row],[3D_WS_Area_km2]]</f>
        <v>6.0048372463578506E-3</v>
      </c>
      <c r="L4" s="8">
        <f>Table1[[#This Row],[Cumulative Volume/Catchment
(km3)]]/Table1[[#This Row],[3D_WS_Area_km2]]</f>
        <v>5.5762576605242718E-4</v>
      </c>
      <c r="M4" s="6">
        <f>Table1[[#This Row],[Cumulative Volume/Catchment
(m3)]]/Table1[[#This Row],[3D_WS_Area_km2]]</f>
        <v>557625.76605242724</v>
      </c>
      <c r="N4" s="14">
        <f>Table1[[#This Row],[Cumulative Volume/Catchment
(m3)]]/Table1[[#This Row],[3D_WS_Area_m2]]</f>
        <v>0.5576257660524272</v>
      </c>
      <c r="O4" s="9">
        <v>99999</v>
      </c>
      <c r="P4" s="20">
        <f>Table1[[#This Row],[Area_of
Quaternary_Sediment (km2)]]*1000000</f>
        <v>99999000000</v>
      </c>
      <c r="Q4" s="45"/>
    </row>
    <row r="5" spans="1:17" ht="35.1" customHeight="1" x14ac:dyDescent="0.25">
      <c r="A5" s="44">
        <v>7</v>
      </c>
      <c r="B5" s="20" t="s">
        <v>35</v>
      </c>
      <c r="C5" s="20" t="s">
        <v>46</v>
      </c>
      <c r="D5" s="9">
        <v>1664.1584640000001</v>
      </c>
      <c r="E5" s="9">
        <v>1718.2675720699999</v>
      </c>
      <c r="F5" s="9">
        <f>Table1[[#This Row],[3D_WS_Area_km2]]*1000000</f>
        <v>1718267572.0699999</v>
      </c>
      <c r="G5" s="20">
        <v>6</v>
      </c>
      <c r="H5" s="20">
        <v>6</v>
      </c>
      <c r="I5" s="11">
        <v>3.4741073999999997E-2</v>
      </c>
      <c r="J5" s="15">
        <f>Table1[[#This Row],[Cumulative Volume/Catchment
(km3)]]*1000000000</f>
        <v>34741074</v>
      </c>
      <c r="K5" s="5">
        <f>Table1[[#This Row],[RA Count in Catchment]]/Table1[[#This Row],[3D_WS_Area_km2]]</f>
        <v>3.4918892130239004E-3</v>
      </c>
      <c r="L5" s="8">
        <f>Table1[[#This Row],[Cumulative Volume/Catchment
(km3)]]/Table1[[#This Row],[3D_WS_Area_km2]]</f>
        <v>2.0218663591577513E-5</v>
      </c>
      <c r="M5" s="6">
        <f>Table1[[#This Row],[Cumulative Volume/Catchment
(m3)]]/Table1[[#This Row],[3D_WS_Area_km2]]</f>
        <v>20218.663591577515</v>
      </c>
      <c r="N5" s="14">
        <f>Table1[[#This Row],[Cumulative Volume/Catchment
(m3)]]/Table1[[#This Row],[3D_WS_Area_m2]]</f>
        <v>2.0218663591577514E-2</v>
      </c>
      <c r="O5" s="9">
        <v>766.99590500000011</v>
      </c>
      <c r="P5" s="20">
        <f>Table1[[#This Row],[Area_of
Quaternary_Sediment (km2)]]*1000000</f>
        <v>766995905.00000012</v>
      </c>
      <c r="Q5" s="45"/>
    </row>
    <row r="6" spans="1:17" ht="35.1" customHeight="1" x14ac:dyDescent="0.25">
      <c r="A6" s="44">
        <v>34</v>
      </c>
      <c r="B6" s="20" t="s">
        <v>16</v>
      </c>
      <c r="C6" s="20" t="s">
        <v>46</v>
      </c>
      <c r="D6" s="9">
        <v>1161.2407679999999</v>
      </c>
      <c r="E6" s="9">
        <v>1190.5735741800002</v>
      </c>
      <c r="F6" s="9">
        <f>Table1[[#This Row],[3D_WS_Area_km2]]*1000000</f>
        <v>1190573574.1800001</v>
      </c>
      <c r="G6" s="20">
        <v>6</v>
      </c>
      <c r="H6" s="20">
        <v>6</v>
      </c>
      <c r="I6" s="11">
        <v>9.2517500000000003E-2</v>
      </c>
      <c r="J6" s="15">
        <f>Table1[[#This Row],[Cumulative Volume/Catchment
(km3)]]*1000000000</f>
        <v>92517500</v>
      </c>
      <c r="K6" s="5">
        <f>Table1[[#This Row],[RA Count in Catchment]]/Table1[[#This Row],[3D_WS_Area_km2]]</f>
        <v>5.0395877500745484E-3</v>
      </c>
      <c r="L6" s="8">
        <f>Table1[[#This Row],[Cumulative Volume/Catchment
(km3)]]/Table1[[#This Row],[3D_WS_Area_km2]]</f>
        <v>7.770834327792034E-5</v>
      </c>
      <c r="M6" s="6">
        <f>Table1[[#This Row],[Cumulative Volume/Catchment
(m3)]]/Table1[[#This Row],[3D_WS_Area_km2]]</f>
        <v>77708.343277920329</v>
      </c>
      <c r="N6" s="14">
        <f>Table1[[#This Row],[Cumulative Volume/Catchment
(m3)]]/Table1[[#This Row],[3D_WS_Area_m2]]</f>
        <v>7.7708343277920339E-2</v>
      </c>
      <c r="O6" s="9">
        <v>342.29365300000001</v>
      </c>
      <c r="P6" s="20">
        <f>Table1[[#This Row],[Area_of
Quaternary_Sediment (km2)]]*1000000</f>
        <v>342293653</v>
      </c>
      <c r="Q6" s="45"/>
    </row>
    <row r="7" spans="1:17" ht="35.1" customHeight="1" x14ac:dyDescent="0.25">
      <c r="A7" s="44">
        <v>45</v>
      </c>
      <c r="B7" s="20" t="s">
        <v>7</v>
      </c>
      <c r="C7" s="20" t="s">
        <v>47</v>
      </c>
      <c r="D7" s="9">
        <v>19.7758080003</v>
      </c>
      <c r="E7" s="9">
        <v>27.650077297400003</v>
      </c>
      <c r="F7" s="9">
        <f>Table1[[#This Row],[3D_WS_Area_km2]]*1000000</f>
        <v>27650077.297400001</v>
      </c>
      <c r="G7" s="20">
        <v>1</v>
      </c>
      <c r="H7" s="20">
        <v>1</v>
      </c>
      <c r="I7" s="21">
        <v>2.2333161019356656E-2</v>
      </c>
      <c r="J7" s="19">
        <f>Table1[[#This Row],[Cumulative Volume/Catchment
(km3)]]*1000000000</f>
        <v>22333161.019356657</v>
      </c>
      <c r="K7" s="5">
        <f>Table1[[#This Row],[RA Count in Catchment]]/Table1[[#This Row],[3D_WS_Area_km2]]</f>
        <v>3.6166264175110721E-2</v>
      </c>
      <c r="L7" s="8">
        <f>Table1[[#This Row],[Cumulative Volume/Catchment
(km3)]]/Table1[[#This Row],[3D_WS_Area_km2]]</f>
        <v>8.0770700129133787E-4</v>
      </c>
      <c r="M7" s="6">
        <f>Table1[[#This Row],[Cumulative Volume/Catchment
(m3)]]/Table1[[#This Row],[3D_WS_Area_km2]]</f>
        <v>807707.00129133789</v>
      </c>
      <c r="N7" s="14">
        <f>Table1[[#This Row],[Cumulative Volume/Catchment
(m3)]]/Table1[[#This Row],[3D_WS_Area_m2]]</f>
        <v>0.80770700129133799</v>
      </c>
      <c r="O7" s="9">
        <v>99999</v>
      </c>
      <c r="P7" s="20">
        <f>Table1[[#This Row],[Area_of
Quaternary_Sediment (km2)]]*1000000</f>
        <v>99999000000</v>
      </c>
      <c r="Q7" s="45"/>
    </row>
    <row r="8" spans="1:17" ht="35.1" customHeight="1" x14ac:dyDescent="0.25">
      <c r="A8" s="44">
        <v>15</v>
      </c>
      <c r="B8" s="20" t="s">
        <v>30</v>
      </c>
      <c r="C8" s="20" t="s">
        <v>50</v>
      </c>
      <c r="D8" s="9">
        <v>6437.13798916</v>
      </c>
      <c r="E8" s="9">
        <v>6841.2977418299997</v>
      </c>
      <c r="F8" s="9">
        <f>Table1[[#This Row],[3D_WS_Area_km2]]*1000000</f>
        <v>6841297741.8299999</v>
      </c>
      <c r="G8" s="20">
        <v>18</v>
      </c>
      <c r="H8" s="20">
        <v>15</v>
      </c>
      <c r="I8" s="11">
        <v>8.0322705999999994E-2</v>
      </c>
      <c r="J8" s="15">
        <f>Table1[[#This Row],[Cumulative Volume/Catchment
(km3)]]*1000000000</f>
        <v>80322706</v>
      </c>
      <c r="K8" s="5">
        <f>Table1[[#This Row],[RA Count in Catchment]]/Table1[[#This Row],[3D_WS_Area_km2]]</f>
        <v>2.6310797569797225E-3</v>
      </c>
      <c r="L8" s="8">
        <f>Table1[[#This Row],[Cumulative Volume/Catchment
(km3)]]/Table1[[#This Row],[3D_WS_Area_km2]]</f>
        <v>1.1740858099024094E-5</v>
      </c>
      <c r="M8" s="6">
        <f>Table1[[#This Row],[Cumulative Volume/Catchment
(m3)]]/Table1[[#This Row],[3D_WS_Area_km2]]</f>
        <v>11740.858099024093</v>
      </c>
      <c r="N8" s="14">
        <f>Table1[[#This Row],[Cumulative Volume/Catchment
(m3)]]/Table1[[#This Row],[3D_WS_Area_m2]]</f>
        <v>1.1740858099024094E-2</v>
      </c>
      <c r="O8" s="9">
        <v>830.91587700000014</v>
      </c>
      <c r="P8" s="20">
        <f>Table1[[#This Row],[Area_of
Quaternary_Sediment (km2)]]*1000000</f>
        <v>830915877.00000012</v>
      </c>
      <c r="Q8" s="45"/>
    </row>
    <row r="9" spans="1:17" ht="35.1" customHeight="1" x14ac:dyDescent="0.25">
      <c r="A9" s="44">
        <v>43</v>
      </c>
      <c r="B9" s="20" t="s">
        <v>9</v>
      </c>
      <c r="C9" s="20" t="s">
        <v>48</v>
      </c>
      <c r="D9" s="9">
        <v>440.106150222</v>
      </c>
      <c r="E9" s="9">
        <v>472.29451165699999</v>
      </c>
      <c r="F9" s="9">
        <f>Table1[[#This Row],[3D_WS_Area_km2]]*1000000</f>
        <v>472294511.65700001</v>
      </c>
      <c r="G9" s="20">
        <v>2</v>
      </c>
      <c r="H9" s="20">
        <v>2</v>
      </c>
      <c r="I9" s="11">
        <v>2.510044825</v>
      </c>
      <c r="J9" s="15">
        <f>Table1[[#This Row],[Cumulative Volume/Catchment
(km3)]]*1000000000</f>
        <v>2510044825</v>
      </c>
      <c r="K9" s="5">
        <f>Table1[[#This Row],[RA Count in Catchment]]/Table1[[#This Row],[3D_WS_Area_km2]]</f>
        <v>4.2346458631991974E-3</v>
      </c>
      <c r="L9" s="8">
        <f>Table1[[#This Row],[Cumulative Volume/Catchment
(km3)]]/Table1[[#This Row],[3D_WS_Area_km2]]</f>
        <v>5.3145754673154019E-3</v>
      </c>
      <c r="M9" s="6">
        <f>Table1[[#This Row],[Cumulative Volume/Catchment
(m3)]]/Table1[[#This Row],[3D_WS_Area_km2]]</f>
        <v>5314575.467315401</v>
      </c>
      <c r="N9" s="14">
        <f>Table1[[#This Row],[Cumulative Volume/Catchment
(m3)]]/Table1[[#This Row],[3D_WS_Area_m2]]</f>
        <v>5.3145754673154011</v>
      </c>
      <c r="O9" s="9">
        <v>75.653177999999997</v>
      </c>
      <c r="P9" s="20">
        <f>Table1[[#This Row],[Area_of
Quaternary_Sediment (km2)]]*1000000</f>
        <v>75653178</v>
      </c>
      <c r="Q9" s="45"/>
    </row>
    <row r="10" spans="1:17" ht="35.1" customHeight="1" x14ac:dyDescent="0.25">
      <c r="A10" s="44">
        <v>18</v>
      </c>
      <c r="B10" s="20" t="s">
        <v>28</v>
      </c>
      <c r="C10" s="20" t="s">
        <v>49</v>
      </c>
      <c r="D10" s="9">
        <v>3294.0651814799999</v>
      </c>
      <c r="E10" s="9">
        <v>3503.2338823200002</v>
      </c>
      <c r="F10" s="9">
        <f>Table1[[#This Row],[3D_WS_Area_km2]]*1000000</f>
        <v>3503233882.3200002</v>
      </c>
      <c r="G10" s="20">
        <v>4</v>
      </c>
      <c r="H10" s="20">
        <v>4</v>
      </c>
      <c r="I10" s="11">
        <v>6.8896113999999994E-2</v>
      </c>
      <c r="J10" s="15">
        <f>Table1[[#This Row],[Cumulative Volume/Catchment
(km3)]]*1000000000</f>
        <v>68896114</v>
      </c>
      <c r="K10" s="5">
        <f>Table1[[#This Row],[RA Count in Catchment]]/Table1[[#This Row],[3D_WS_Area_km2]]</f>
        <v>1.1418021560555983E-3</v>
      </c>
      <c r="L10" s="8">
        <f>Table1[[#This Row],[Cumulative Volume/Catchment
(km3)]]/Table1[[#This Row],[3D_WS_Area_km2]]</f>
        <v>1.9666432877263068E-5</v>
      </c>
      <c r="M10" s="6">
        <f>Table1[[#This Row],[Cumulative Volume/Catchment
(m3)]]/Table1[[#This Row],[3D_WS_Area_km2]]</f>
        <v>19666.432877263072</v>
      </c>
      <c r="N10" s="14">
        <f>Table1[[#This Row],[Cumulative Volume/Catchment
(m3)]]/Table1[[#This Row],[3D_WS_Area_m2]]</f>
        <v>1.9666432877263072E-2</v>
      </c>
      <c r="O10" s="9">
        <v>183.13482099999999</v>
      </c>
      <c r="P10" s="20">
        <f>Table1[[#This Row],[Area_of
Quaternary_Sediment (km2)]]*1000000</f>
        <v>183134821</v>
      </c>
      <c r="Q10" s="45"/>
    </row>
    <row r="11" spans="1:17" ht="35.1" customHeight="1" x14ac:dyDescent="0.25">
      <c r="A11" s="44">
        <v>47</v>
      </c>
      <c r="B11" s="20" t="s">
        <v>5</v>
      </c>
      <c r="C11" s="20" t="s">
        <v>47</v>
      </c>
      <c r="D11" s="9">
        <v>74.087999999599987</v>
      </c>
      <c r="E11" s="9">
        <v>101.73945484399999</v>
      </c>
      <c r="F11" s="9">
        <f>Table1[[#This Row],[3D_WS_Area_km2]]*1000000</f>
        <v>101739454.844</v>
      </c>
      <c r="G11" s="20">
        <v>2</v>
      </c>
      <c r="H11" s="20">
        <v>2</v>
      </c>
      <c r="I11" s="11">
        <v>7.1534090999999994E-2</v>
      </c>
      <c r="J11" s="15">
        <f>Table1[[#This Row],[Cumulative Volume/Catchment
(km3)]]*1000000000</f>
        <v>71534091</v>
      </c>
      <c r="K11" s="5">
        <f>Table1[[#This Row],[RA Count in Catchment]]/Table1[[#This Row],[3D_WS_Area_km2]]</f>
        <v>1.965805697569991E-2</v>
      </c>
      <c r="L11" s="8">
        <f>Table1[[#This Row],[Cumulative Volume/Catchment
(km3)]]/Table1[[#This Row],[3D_WS_Area_km2]]</f>
        <v>7.0311061829145098E-4</v>
      </c>
      <c r="M11" s="6">
        <f>Table1[[#This Row],[Cumulative Volume/Catchment
(m3)]]/Table1[[#This Row],[3D_WS_Area_km2]]</f>
        <v>703110.61829145101</v>
      </c>
      <c r="N11" s="14">
        <f>Table1[[#This Row],[Cumulative Volume/Catchment
(m3)]]/Table1[[#This Row],[3D_WS_Area_m2]]</f>
        <v>0.70311061829145105</v>
      </c>
      <c r="O11" s="9">
        <v>99999</v>
      </c>
      <c r="P11" s="20">
        <f>Table1[[#This Row],[Area_of
Quaternary_Sediment (km2)]]*1000000</f>
        <v>99999000000</v>
      </c>
      <c r="Q11" s="45"/>
    </row>
    <row r="12" spans="1:17" ht="35.1" customHeight="1" x14ac:dyDescent="0.25">
      <c r="A12" s="44">
        <v>50</v>
      </c>
      <c r="B12" s="20" t="s">
        <v>2</v>
      </c>
      <c r="C12" s="20" t="s">
        <v>46</v>
      </c>
      <c r="D12" s="9">
        <v>21072.703366000002</v>
      </c>
      <c r="E12" s="9">
        <v>22219.730832900001</v>
      </c>
      <c r="F12" s="9">
        <f>Table1[[#This Row],[3D_WS_Area_km2]]*1000000</f>
        <v>22219730832.900002</v>
      </c>
      <c r="G12" s="20">
        <v>6</v>
      </c>
      <c r="H12" s="20">
        <v>6</v>
      </c>
      <c r="I12" s="11">
        <v>0.25644043</v>
      </c>
      <c r="J12" s="15">
        <f>Table1[[#This Row],[Cumulative Volume/Catchment
(km3)]]*1000000000</f>
        <v>256440430</v>
      </c>
      <c r="K12" s="5">
        <f>Table1[[#This Row],[RA Count in Catchment]]/Table1[[#This Row],[3D_WS_Area_km2]]</f>
        <v>2.7003027377433408E-4</v>
      </c>
      <c r="L12" s="8">
        <f>Table1[[#This Row],[Cumulative Volume/Catchment
(km3)]]/Table1[[#This Row],[3D_WS_Area_km2]]</f>
        <v>1.154111325328466E-5</v>
      </c>
      <c r="M12" s="6">
        <f>Table1[[#This Row],[Cumulative Volume/Catchment
(m3)]]/Table1[[#This Row],[3D_WS_Area_km2]]</f>
        <v>11541.11325328466</v>
      </c>
      <c r="N12" s="14">
        <f>Table1[[#This Row],[Cumulative Volume/Catchment
(m3)]]/Table1[[#This Row],[3D_WS_Area_m2]]</f>
        <v>1.1541113253284659E-2</v>
      </c>
      <c r="O12" s="9">
        <v>2008.9483990000001</v>
      </c>
      <c r="P12" s="20">
        <f>Table1[[#This Row],[Area_of
Quaternary_Sediment (km2)]]*1000000</f>
        <v>2008948399</v>
      </c>
      <c r="Q12" s="45"/>
    </row>
    <row r="13" spans="1:17" ht="35.1" customHeight="1" x14ac:dyDescent="0.25">
      <c r="A13" s="44">
        <v>19</v>
      </c>
      <c r="B13" s="20" t="s">
        <v>27</v>
      </c>
      <c r="C13" s="20" t="s">
        <v>47</v>
      </c>
      <c r="D13" s="9">
        <v>58.794054221600007</v>
      </c>
      <c r="E13" s="9">
        <v>66.555026260899993</v>
      </c>
      <c r="F13" s="9">
        <f>Table1[[#This Row],[3D_WS_Area_km2]]*1000000</f>
        <v>66555026.260899991</v>
      </c>
      <c r="G13" s="20">
        <v>1</v>
      </c>
      <c r="H13" s="20">
        <v>1</v>
      </c>
      <c r="I13" s="21">
        <v>0.24754572601506616</v>
      </c>
      <c r="J13" s="19">
        <f>Table1[[#This Row],[Cumulative Volume/Catchment
(km3)]]*1000000000</f>
        <v>247545726.01506618</v>
      </c>
      <c r="K13" s="5">
        <f>Table1[[#This Row],[RA Count in Catchment]]/Table1[[#This Row],[3D_WS_Area_km2]]</f>
        <v>1.5025161226440443E-2</v>
      </c>
      <c r="L13" s="8">
        <f>Table1[[#This Row],[Cumulative Volume/Catchment
(km3)]]/Table1[[#This Row],[3D_WS_Area_km2]]</f>
        <v>3.7194144442926212E-3</v>
      </c>
      <c r="M13" s="6">
        <f>Table1[[#This Row],[Cumulative Volume/Catchment
(m3)]]/Table1[[#This Row],[3D_WS_Area_km2]]</f>
        <v>3719414.4442926217</v>
      </c>
      <c r="N13" s="14">
        <f>Table1[[#This Row],[Cumulative Volume/Catchment
(m3)]]/Table1[[#This Row],[3D_WS_Area_m2]]</f>
        <v>3.7194144442926218</v>
      </c>
      <c r="O13" s="9">
        <v>99999</v>
      </c>
      <c r="P13" s="20">
        <f>Table1[[#This Row],[Area_of
Quaternary_Sediment (km2)]]*1000000</f>
        <v>99999000000</v>
      </c>
      <c r="Q13" s="45"/>
    </row>
    <row r="14" spans="1:17" ht="35.1" customHeight="1" x14ac:dyDescent="0.25">
      <c r="A14" s="44">
        <v>38</v>
      </c>
      <c r="B14" s="20" t="s">
        <v>14</v>
      </c>
      <c r="C14" s="20" t="s">
        <v>48</v>
      </c>
      <c r="D14" s="9">
        <v>370.38039022200002</v>
      </c>
      <c r="E14" s="9">
        <v>414.76345618900001</v>
      </c>
      <c r="F14" s="9">
        <f>Table1[[#This Row],[3D_WS_Area_km2]]*1000000</f>
        <v>414763456.18900001</v>
      </c>
      <c r="G14" s="20">
        <v>12</v>
      </c>
      <c r="H14" s="20">
        <v>6</v>
      </c>
      <c r="I14" s="11">
        <v>4.3365897E-2</v>
      </c>
      <c r="J14" s="15">
        <f>Table1[[#This Row],[Cumulative Volume/Catchment
(km3)]]*1000000000</f>
        <v>43365897</v>
      </c>
      <c r="K14" s="5">
        <f>Table1[[#This Row],[RA Count in Catchment]]/Table1[[#This Row],[3D_WS_Area_km2]]</f>
        <v>2.8932153546651473E-2</v>
      </c>
      <c r="L14" s="8">
        <f>Table1[[#This Row],[Cumulative Volume/Catchment
(km3)]]/Table1[[#This Row],[3D_WS_Area_km2]]</f>
        <v>1.0455573255768937E-4</v>
      </c>
      <c r="M14" s="6">
        <f>Table1[[#This Row],[Cumulative Volume/Catchment
(m3)]]/Table1[[#This Row],[3D_WS_Area_km2]]</f>
        <v>104555.73255768938</v>
      </c>
      <c r="N14" s="14">
        <f>Table1[[#This Row],[Cumulative Volume/Catchment
(m3)]]/Table1[[#This Row],[3D_WS_Area_m2]]</f>
        <v>0.10455573255768938</v>
      </c>
      <c r="O14" s="9">
        <v>87.768891999999994</v>
      </c>
      <c r="P14" s="20">
        <f>Table1[[#This Row],[Area_of
Quaternary_Sediment (km2)]]*1000000</f>
        <v>87768892</v>
      </c>
      <c r="Q14" s="45"/>
    </row>
    <row r="15" spans="1:17" ht="35.1" customHeight="1" x14ac:dyDescent="0.25">
      <c r="A15" s="44">
        <v>12</v>
      </c>
      <c r="B15" s="20" t="s">
        <v>44</v>
      </c>
      <c r="C15" s="20" t="s">
        <v>48</v>
      </c>
      <c r="D15" s="9">
        <v>35.667774221900004</v>
      </c>
      <c r="E15" s="9">
        <v>38.917153996699994</v>
      </c>
      <c r="F15" s="9">
        <f>Table1[[#This Row],[3D_WS_Area_km2]]*1000000</f>
        <v>38917153.996699996</v>
      </c>
      <c r="G15" s="20">
        <v>1</v>
      </c>
      <c r="H15" s="20">
        <v>0</v>
      </c>
      <c r="I15" s="11">
        <v>0</v>
      </c>
      <c r="J15" s="15">
        <v>0</v>
      </c>
      <c r="K15" s="5">
        <f>Table1[[#This Row],[RA Count in Catchment]]/Table1[[#This Row],[3D_WS_Area_km2]]</f>
        <v>2.5695609706835081E-2</v>
      </c>
      <c r="L15" s="8">
        <v>0</v>
      </c>
      <c r="M15" s="6">
        <f>Table1[[#This Row],[Cumulative Volume/Catchment
(m3)]]/Table1[[#This Row],[3D_WS_Area_km2]]</f>
        <v>0</v>
      </c>
      <c r="N15" s="14">
        <f>Table1[[#This Row],[Cumulative Volume/Catchment
(m3)]]/Table1[[#This Row],[3D_WS_Area_m2]]</f>
        <v>0</v>
      </c>
      <c r="O15" s="9">
        <v>99999</v>
      </c>
      <c r="P15" s="20">
        <f>Table1[[#This Row],[Area_of
Quaternary_Sediment (km2)]]*1000000</f>
        <v>99999000000</v>
      </c>
      <c r="Q15" s="45" t="s">
        <v>54</v>
      </c>
    </row>
    <row r="16" spans="1:17" ht="35.1" customHeight="1" x14ac:dyDescent="0.25">
      <c r="A16" s="44">
        <v>40</v>
      </c>
      <c r="B16" s="20" t="s">
        <v>12</v>
      </c>
      <c r="C16" s="20" t="s">
        <v>48</v>
      </c>
      <c r="D16" s="9">
        <v>1355.4593279999999</v>
      </c>
      <c r="E16" s="9">
        <v>1546.5238007299999</v>
      </c>
      <c r="F16" s="9">
        <f>Table1[[#This Row],[3D_WS_Area_km2]]*1000000</f>
        <v>1546523800.73</v>
      </c>
      <c r="G16" s="20">
        <v>1</v>
      </c>
      <c r="H16" s="20">
        <v>1</v>
      </c>
      <c r="I16" s="21">
        <v>1.8948705156475655E-2</v>
      </c>
      <c r="J16" s="19">
        <f>Table1[[#This Row],[Cumulative Volume/Catchment
(km3)]]*1000000000</f>
        <v>18948705.156475656</v>
      </c>
      <c r="K16" s="5">
        <f>Table1[[#This Row],[RA Count in Catchment]]/Table1[[#This Row],[3D_WS_Area_km2]]</f>
        <v>6.4661145177848133E-4</v>
      </c>
      <c r="L16" s="8">
        <f>Table1[[#This Row],[Cumulative Volume/Catchment
(km3)]]/Table1[[#This Row],[3D_WS_Area_km2]]</f>
        <v>1.2252449750551118E-5</v>
      </c>
      <c r="M16" s="6">
        <f>Table1[[#This Row],[Cumulative Volume/Catchment
(m3)]]/Table1[[#This Row],[3D_WS_Area_km2]]</f>
        <v>12252.449750551119</v>
      </c>
      <c r="N16" s="14">
        <f>Table1[[#This Row],[Cumulative Volume/Catchment
(m3)]]/Table1[[#This Row],[3D_WS_Area_m2]]</f>
        <v>1.2252449750551118E-2</v>
      </c>
      <c r="O16" s="9">
        <v>134.04143800000003</v>
      </c>
      <c r="P16" s="20">
        <f>Table1[[#This Row],[Area_of
Quaternary_Sediment (km2)]]*1000000</f>
        <v>134041438.00000003</v>
      </c>
      <c r="Q16" s="45"/>
    </row>
    <row r="17" spans="1:17" ht="35.1" customHeight="1" x14ac:dyDescent="0.25">
      <c r="A17" s="44">
        <v>17</v>
      </c>
      <c r="B17" s="3" t="s">
        <v>60</v>
      </c>
      <c r="C17" s="10" t="s">
        <v>47</v>
      </c>
      <c r="D17" s="9">
        <v>32.670474669800001</v>
      </c>
      <c r="E17" s="9">
        <v>42.841078812900001</v>
      </c>
      <c r="F17" s="9">
        <f>Table1[[#This Row],[3D_WS_Area_km2]]*1000000</f>
        <v>42841078.812899999</v>
      </c>
      <c r="G17" s="20">
        <v>1</v>
      </c>
      <c r="H17" s="20">
        <v>1</v>
      </c>
      <c r="I17" s="21">
        <v>1.3563507296220996E-2</v>
      </c>
      <c r="J17" s="19">
        <f>Table1[[#This Row],[Cumulative Volume/Catchment
(km3)]]*1000000000</f>
        <v>13563507.296220995</v>
      </c>
      <c r="K17" s="5">
        <f>Table1[[#This Row],[RA Count in Catchment]]/Table1[[#This Row],[3D_WS_Area_km2]]</f>
        <v>2.3342082592441325E-2</v>
      </c>
      <c r="L17" s="8">
        <f>Table1[[#This Row],[Cumulative Volume/Catchment
(km3)]]/Table1[[#This Row],[3D_WS_Area_km2]]</f>
        <v>3.1660050755157103E-4</v>
      </c>
      <c r="M17" s="6">
        <f>Table1[[#This Row],[Cumulative Volume/Catchment
(m3)]]/Table1[[#This Row],[3D_WS_Area_km2]]</f>
        <v>316600.50755157101</v>
      </c>
      <c r="N17" s="14">
        <f>Table1[[#This Row],[Cumulative Volume/Catchment
(m3)]]/Table1[[#This Row],[3D_WS_Area_m2]]</f>
        <v>0.31660050755157104</v>
      </c>
      <c r="O17" s="9">
        <v>99999</v>
      </c>
      <c r="P17" s="22">
        <f>Table1[[#This Row],[Area_of
Quaternary_Sediment (km2)]]*1000000</f>
        <v>99999000000</v>
      </c>
      <c r="Q17" s="45"/>
    </row>
    <row r="18" spans="1:17" ht="35.1" customHeight="1" x14ac:dyDescent="0.25">
      <c r="A18" s="44">
        <v>0</v>
      </c>
      <c r="B18" s="20" t="s">
        <v>41</v>
      </c>
      <c r="C18" s="20" t="s">
        <v>50</v>
      </c>
      <c r="D18" s="9">
        <v>299.73050974099999</v>
      </c>
      <c r="E18" s="9">
        <v>309.47716830600001</v>
      </c>
      <c r="F18" s="9">
        <f>Table1[[#This Row],[3D_WS_Area_km2]]*1000000</f>
        <v>309477168.30599999</v>
      </c>
      <c r="G18" s="20">
        <v>1</v>
      </c>
      <c r="H18" s="20">
        <v>1</v>
      </c>
      <c r="I18" s="21">
        <v>7.8996592224627848E-4</v>
      </c>
      <c r="J18" s="19">
        <f>Table1[[#This Row],[Cumulative Volume/Catchment
(km3)]]*1000000000</f>
        <v>789965.9222462785</v>
      </c>
      <c r="K18" s="5">
        <f>Table1[[#This Row],[RA Count in Catchment]]/Table1[[#This Row],[3D_WS_Area_km2]]</f>
        <v>3.2312561390998498E-3</v>
      </c>
      <c r="L18" s="8">
        <f>Table1[[#This Row],[Cumulative Volume/Catchment
(km3)]]/Table1[[#This Row],[3D_WS_Area_km2]]</f>
        <v>2.5525822359379619E-6</v>
      </c>
      <c r="M18" s="6">
        <f>Table1[[#This Row],[Cumulative Volume/Catchment
(m3)]]/Table1[[#This Row],[3D_WS_Area_km2]]</f>
        <v>2552.5822359379622</v>
      </c>
      <c r="N18" s="14">
        <f>Table1[[#This Row],[Cumulative Volume/Catchment
(m3)]]/Table1[[#This Row],[3D_WS_Area_m2]]</f>
        <v>2.5525822359379622E-3</v>
      </c>
      <c r="O18" s="9">
        <v>99999</v>
      </c>
      <c r="P18" s="20">
        <f>Table1[[#This Row],[Area_of
Quaternary_Sediment (km2)]]*1000000</f>
        <v>99999000000</v>
      </c>
      <c r="Q18" s="45"/>
    </row>
    <row r="19" spans="1:17" ht="35.1" customHeight="1" x14ac:dyDescent="0.25">
      <c r="A19" s="44">
        <v>26</v>
      </c>
      <c r="B19" s="20" t="s">
        <v>23</v>
      </c>
      <c r="C19" s="20" t="s">
        <v>48</v>
      </c>
      <c r="D19" s="9">
        <v>1064.4422400000001</v>
      </c>
      <c r="E19" s="9">
        <v>1158.61749334</v>
      </c>
      <c r="F19" s="9">
        <f>Table1[[#This Row],[3D_WS_Area_km2]]*1000000</f>
        <v>1158617493.3399999</v>
      </c>
      <c r="G19" s="20">
        <v>4</v>
      </c>
      <c r="H19" s="20">
        <v>3</v>
      </c>
      <c r="I19" s="11">
        <v>0.264653254</v>
      </c>
      <c r="J19" s="15">
        <f>Table1[[#This Row],[Cumulative Volume/Catchment
(km3)]]*1000000000</f>
        <v>264653254</v>
      </c>
      <c r="K19" s="5">
        <f>Table1[[#This Row],[RA Count in Catchment]]/Table1[[#This Row],[3D_WS_Area_km2]]</f>
        <v>3.4523904765748148E-3</v>
      </c>
      <c r="L19" s="8">
        <f>Table1[[#This Row],[Cumulative Volume/Catchment
(km3)]]/Table1[[#This Row],[3D_WS_Area_km2]]</f>
        <v>2.2842159342603387E-4</v>
      </c>
      <c r="M19" s="6">
        <f>Table1[[#This Row],[Cumulative Volume/Catchment
(m3)]]/Table1[[#This Row],[3D_WS_Area_km2]]</f>
        <v>228421.59342603388</v>
      </c>
      <c r="N19" s="14">
        <f>Table1[[#This Row],[Cumulative Volume/Catchment
(m3)]]/Table1[[#This Row],[3D_WS_Area_m2]]</f>
        <v>0.22842159342603391</v>
      </c>
      <c r="O19" s="9">
        <v>246.43349699999996</v>
      </c>
      <c r="P19" s="20">
        <f>Table1[[#This Row],[Area_of
Quaternary_Sediment (km2)]]*1000000</f>
        <v>246433496.99999997</v>
      </c>
      <c r="Q19" s="45"/>
    </row>
    <row r="20" spans="1:17" ht="35.1" customHeight="1" x14ac:dyDescent="0.25">
      <c r="A20" s="44">
        <v>44</v>
      </c>
      <c r="B20" s="20" t="s">
        <v>8</v>
      </c>
      <c r="C20" s="20" t="s">
        <v>48</v>
      </c>
      <c r="D20" s="9">
        <v>1102.6200960000001</v>
      </c>
      <c r="E20" s="9">
        <v>1275.39135618</v>
      </c>
      <c r="F20" s="9">
        <f>Table1[[#This Row],[3D_WS_Area_km2]]*1000000</f>
        <v>1275391356.1800001</v>
      </c>
      <c r="G20" s="20">
        <v>1</v>
      </c>
      <c r="H20" s="20">
        <v>1</v>
      </c>
      <c r="I20" s="21">
        <v>0.26722760201977358</v>
      </c>
      <c r="J20" s="19">
        <f>Table1[[#This Row],[Cumulative Volume/Catchment
(km3)]]*1000000000</f>
        <v>267227602.01977357</v>
      </c>
      <c r="K20" s="5">
        <f>Table1[[#This Row],[RA Count in Catchment]]/Table1[[#This Row],[3D_WS_Area_km2]]</f>
        <v>7.8407305738307576E-4</v>
      </c>
      <c r="L20" s="8">
        <f>Table1[[#This Row],[Cumulative Volume/Catchment
(km3)]]/Table1[[#This Row],[3D_WS_Area_km2]]</f>
        <v>2.0952596293279167E-4</v>
      </c>
      <c r="M20" s="6">
        <f>Table1[[#This Row],[Cumulative Volume/Catchment
(m3)]]/Table1[[#This Row],[3D_WS_Area_km2]]</f>
        <v>209525.96293279168</v>
      </c>
      <c r="N20" s="14">
        <f>Table1[[#This Row],[Cumulative Volume/Catchment
(m3)]]/Table1[[#This Row],[3D_WS_Area_m2]]</f>
        <v>0.20952596293279166</v>
      </c>
      <c r="O20" s="9">
        <v>122.19218100000002</v>
      </c>
      <c r="P20" s="20">
        <f>Table1[[#This Row],[Area_of
Quaternary_Sediment (km2)]]*1000000</f>
        <v>122192181.00000001</v>
      </c>
      <c r="Q20" s="45"/>
    </row>
    <row r="21" spans="1:17" ht="35.1" customHeight="1" x14ac:dyDescent="0.25">
      <c r="A21" s="44">
        <v>22</v>
      </c>
      <c r="B21" s="20" t="s">
        <v>26</v>
      </c>
      <c r="C21" s="20" t="s">
        <v>46</v>
      </c>
      <c r="D21" s="9">
        <v>2672.6221439999999</v>
      </c>
      <c r="E21" s="9">
        <v>2768.9151921100001</v>
      </c>
      <c r="F21" s="9">
        <f>Table1[[#This Row],[3D_WS_Area_km2]]*1000000</f>
        <v>2768915192.1100001</v>
      </c>
      <c r="G21" s="20">
        <v>2</v>
      </c>
      <c r="H21" s="20">
        <v>2</v>
      </c>
      <c r="I21" s="11">
        <v>2.2499999999999998E-3</v>
      </c>
      <c r="J21" s="15">
        <f>Table1[[#This Row],[Cumulative Volume/Catchment
(km3)]]*1000000000</f>
        <v>2250000</v>
      </c>
      <c r="K21" s="5">
        <f>Table1[[#This Row],[RA Count in Catchment]]/Table1[[#This Row],[3D_WS_Area_km2]]</f>
        <v>7.2230453489474243E-4</v>
      </c>
      <c r="L21" s="8">
        <f>Table1[[#This Row],[Cumulative Volume/Catchment
(km3)]]/Table1[[#This Row],[3D_WS_Area_km2]]</f>
        <v>8.1259260175658519E-7</v>
      </c>
      <c r="M21" s="6">
        <f>Table1[[#This Row],[Cumulative Volume/Catchment
(m3)]]/Table1[[#This Row],[3D_WS_Area_km2]]</f>
        <v>812.59260175658517</v>
      </c>
      <c r="N21" s="14">
        <f>Table1[[#This Row],[Cumulative Volume/Catchment
(m3)]]/Table1[[#This Row],[3D_WS_Area_m2]]</f>
        <v>8.1259260175658521E-4</v>
      </c>
      <c r="O21" s="9">
        <v>728.79323799999997</v>
      </c>
      <c r="P21" s="20">
        <f>Table1[[#This Row],[Area_of
Quaternary_Sediment (km2)]]*1000000</f>
        <v>728793238</v>
      </c>
      <c r="Q21" s="45"/>
    </row>
    <row r="22" spans="1:17" ht="35.1" customHeight="1" x14ac:dyDescent="0.25">
      <c r="A22" s="44">
        <v>49</v>
      </c>
      <c r="B22" s="20" t="s">
        <v>3</v>
      </c>
      <c r="C22" s="20" t="s">
        <v>47</v>
      </c>
      <c r="D22" s="9">
        <v>44.214983630699997</v>
      </c>
      <c r="E22" s="9">
        <v>49.564169785700003</v>
      </c>
      <c r="F22" s="9">
        <f>Table1[[#This Row],[3D_WS_Area_km2]]*1000000</f>
        <v>49564169.785700001</v>
      </c>
      <c r="G22" s="20">
        <v>1</v>
      </c>
      <c r="H22" s="20">
        <v>1</v>
      </c>
      <c r="I22" s="21">
        <v>2.1840646562941841</v>
      </c>
      <c r="J22" s="19">
        <f>Table1[[#This Row],[Cumulative Volume/Catchment
(km3)]]*1000000000</f>
        <v>2184064656.2941842</v>
      </c>
      <c r="K22" s="5">
        <f>Table1[[#This Row],[RA Count in Catchment]]/Table1[[#This Row],[3D_WS_Area_km2]]</f>
        <v>2.0175865031608273E-2</v>
      </c>
      <c r="L22" s="8">
        <f>Table1[[#This Row],[Cumulative Volume/Catchment
(km3)]]/Table1[[#This Row],[3D_WS_Area_km2]]</f>
        <v>4.4065393725697372E-2</v>
      </c>
      <c r="M22" s="6">
        <f>Table1[[#This Row],[Cumulative Volume/Catchment
(m3)]]/Table1[[#This Row],[3D_WS_Area_km2]]</f>
        <v>44065393.725697376</v>
      </c>
      <c r="N22" s="14">
        <f>Table1[[#This Row],[Cumulative Volume/Catchment
(m3)]]/Table1[[#This Row],[3D_WS_Area_m2]]</f>
        <v>44.065393725697376</v>
      </c>
      <c r="O22" s="9">
        <v>3.1337679999999999</v>
      </c>
      <c r="P22" s="20">
        <f>Table1[[#This Row],[Area_of
Quaternary_Sediment (km2)]]*1000000</f>
        <v>3133768</v>
      </c>
      <c r="Q22" s="45"/>
    </row>
    <row r="23" spans="1:17" ht="35.1" customHeight="1" x14ac:dyDescent="0.25">
      <c r="A23" s="44">
        <v>13</v>
      </c>
      <c r="B23" s="20" t="s">
        <v>1</v>
      </c>
      <c r="C23" s="20" t="s">
        <v>50</v>
      </c>
      <c r="D23" s="9">
        <v>1233.6915773699998</v>
      </c>
      <c r="E23" s="9">
        <v>1366.7188943599999</v>
      </c>
      <c r="F23" s="9">
        <f>Table1[[#This Row],[3D_WS_Area_km2]]*1000000</f>
        <v>1366718894.3599999</v>
      </c>
      <c r="G23" s="20">
        <v>24</v>
      </c>
      <c r="H23" s="20">
        <v>22</v>
      </c>
      <c r="I23" s="11">
        <v>8.8196414000000001E-2</v>
      </c>
      <c r="J23" s="15">
        <f>Table1[[#This Row],[Cumulative Volume/Catchment
(km3)]]*1000000000</f>
        <v>88196414</v>
      </c>
      <c r="K23" s="5">
        <f>Table1[[#This Row],[RA Count in Catchment]]/Table1[[#This Row],[3D_WS_Area_km2]]</f>
        <v>1.7560304535951116E-2</v>
      </c>
      <c r="L23" s="8">
        <f>Table1[[#This Row],[Cumulative Volume/Catchment
(km3)]]/Table1[[#This Row],[3D_WS_Area_km2]]</f>
        <v>6.4531495367450939E-5</v>
      </c>
      <c r="M23" s="6">
        <f>Table1[[#This Row],[Cumulative Volume/Catchment
(m3)]]/Table1[[#This Row],[3D_WS_Area_km2]]</f>
        <v>64531.495367450938</v>
      </c>
      <c r="N23" s="14">
        <f>Table1[[#This Row],[Cumulative Volume/Catchment
(m3)]]/Table1[[#This Row],[3D_WS_Area_m2]]</f>
        <v>6.4531495367450939E-2</v>
      </c>
      <c r="O23" s="9">
        <v>22.738562000000002</v>
      </c>
      <c r="P23" s="20">
        <f>Table1[[#This Row],[Area_of
Quaternary_Sediment (km2)]]*1000000</f>
        <v>22738562</v>
      </c>
      <c r="Q23" s="45"/>
    </row>
    <row r="24" spans="1:17" ht="35.1" customHeight="1" x14ac:dyDescent="0.25">
      <c r="A24" s="44">
        <v>39</v>
      </c>
      <c r="B24" s="20" t="s">
        <v>13</v>
      </c>
      <c r="C24" s="20" t="s">
        <v>48</v>
      </c>
      <c r="D24" s="9">
        <v>413.41663237300003</v>
      </c>
      <c r="E24" s="9">
        <v>483.95091294299999</v>
      </c>
      <c r="F24" s="9">
        <f>Table1[[#This Row],[3D_WS_Area_km2]]*1000000</f>
        <v>483950912.94300002</v>
      </c>
      <c r="G24" s="20">
        <v>2</v>
      </c>
      <c r="H24" s="20">
        <v>2</v>
      </c>
      <c r="I24" s="11">
        <v>9.9109800999999997E-2</v>
      </c>
      <c r="J24" s="15">
        <f>Table1[[#This Row],[Cumulative Volume/Catchment
(km3)]]*1000000000</f>
        <v>99109801</v>
      </c>
      <c r="K24" s="5">
        <f>Table1[[#This Row],[RA Count in Catchment]]/Table1[[#This Row],[3D_WS_Area_km2]]</f>
        <v>4.1326505364719934E-3</v>
      </c>
      <c r="L24" s="8">
        <f>Table1[[#This Row],[Cumulative Volume/Catchment
(km3)]]/Table1[[#This Row],[3D_WS_Area_km2]]</f>
        <v>2.0479308613614126E-4</v>
      </c>
      <c r="M24" s="6">
        <f>Table1[[#This Row],[Cumulative Volume/Catchment
(m3)]]/Table1[[#This Row],[3D_WS_Area_km2]]</f>
        <v>204793.08613614127</v>
      </c>
      <c r="N24" s="14">
        <f>Table1[[#This Row],[Cumulative Volume/Catchment
(m3)]]/Table1[[#This Row],[3D_WS_Area_m2]]</f>
        <v>0.20479308613614125</v>
      </c>
      <c r="O24" s="9">
        <v>61.066567999999997</v>
      </c>
      <c r="P24" s="20">
        <f>Table1[[#This Row],[Area_of
Quaternary_Sediment (km2)]]*1000000</f>
        <v>61066568</v>
      </c>
      <c r="Q24" s="45"/>
    </row>
    <row r="25" spans="1:17" ht="35.1" customHeight="1" x14ac:dyDescent="0.25">
      <c r="A25" s="44">
        <v>10</v>
      </c>
      <c r="B25" s="20" t="s">
        <v>33</v>
      </c>
      <c r="C25" s="20" t="s">
        <v>50</v>
      </c>
      <c r="D25" s="9">
        <v>175.46052622099998</v>
      </c>
      <c r="E25" s="9">
        <v>182.011715022</v>
      </c>
      <c r="F25" s="9">
        <f>Table1[[#This Row],[3D_WS_Area_km2]]*1000000</f>
        <v>182011715.02200001</v>
      </c>
      <c r="G25" s="20">
        <v>3</v>
      </c>
      <c r="H25" s="20">
        <v>3</v>
      </c>
      <c r="I25" s="11">
        <v>1.881979E-3</v>
      </c>
      <c r="J25" s="15">
        <f>Table1[[#This Row],[Cumulative Volume/Catchment
(km3)]]*1000000000</f>
        <v>1881979</v>
      </c>
      <c r="K25" s="5">
        <f>Table1[[#This Row],[RA Count in Catchment]]/Table1[[#This Row],[3D_WS_Area_km2]]</f>
        <v>1.6482455536652604E-2</v>
      </c>
      <c r="L25" s="8">
        <f>Table1[[#This Row],[Cumulative Volume/Catchment
(km3)]]/Table1[[#This Row],[3D_WS_Area_km2]]</f>
        <v>1.0339878396137977E-5</v>
      </c>
      <c r="M25" s="6">
        <f>Table1[[#This Row],[Cumulative Volume/Catchment
(m3)]]/Table1[[#This Row],[3D_WS_Area_km2]]</f>
        <v>10339.878396137978</v>
      </c>
      <c r="N25" s="14">
        <f>Table1[[#This Row],[Cumulative Volume/Catchment
(m3)]]/Table1[[#This Row],[3D_WS_Area_m2]]</f>
        <v>1.0339878396137977E-2</v>
      </c>
      <c r="O25" s="9">
        <v>7.8857809999999997</v>
      </c>
      <c r="P25" s="20">
        <f>Table1[[#This Row],[Area_of
Quaternary_Sediment (km2)]]*1000000</f>
        <v>7885781</v>
      </c>
      <c r="Q25" s="45"/>
    </row>
    <row r="26" spans="1:17" ht="35.1" customHeight="1" x14ac:dyDescent="0.25">
      <c r="A26" s="44">
        <v>2</v>
      </c>
      <c r="B26" s="20" t="s">
        <v>39</v>
      </c>
      <c r="C26" s="20" t="s">
        <v>51</v>
      </c>
      <c r="D26" s="9">
        <v>5629.7724300299997</v>
      </c>
      <c r="E26" s="9">
        <v>5724.4505868900005</v>
      </c>
      <c r="F26" s="9">
        <f>Table1[[#This Row],[3D_WS_Area_km2]]*1000000</f>
        <v>5724450586.8900003</v>
      </c>
      <c r="G26" s="20">
        <v>1</v>
      </c>
      <c r="H26" s="20">
        <v>0</v>
      </c>
      <c r="I26" s="11">
        <v>0</v>
      </c>
      <c r="J26" s="15">
        <v>0</v>
      </c>
      <c r="K26" s="5">
        <f>Table1[[#This Row],[RA Count in Catchment]]/Table1[[#This Row],[3D_WS_Area_km2]]</f>
        <v>1.7468925354865951E-4</v>
      </c>
      <c r="L26" s="8">
        <v>0</v>
      </c>
      <c r="M26" s="6">
        <f>Table1[[#This Row],[Cumulative Volume/Catchment
(m3)]]/Table1[[#This Row],[3D_WS_Area_km2]]</f>
        <v>0</v>
      </c>
      <c r="N26" s="14">
        <f>Table1[[#This Row],[Cumulative Volume/Catchment
(m3)]]/Table1[[#This Row],[3D_WS_Area_m2]]</f>
        <v>0</v>
      </c>
      <c r="O26" s="9">
        <v>1332.7925270000001</v>
      </c>
      <c r="P26" s="20">
        <f>Table1[[#This Row],[Area_of
Quaternary_Sediment (km2)]]*1000000</f>
        <v>1332792527</v>
      </c>
      <c r="Q26" s="45" t="s">
        <v>54</v>
      </c>
    </row>
    <row r="27" spans="1:17" ht="35.1" customHeight="1" x14ac:dyDescent="0.25">
      <c r="A27" s="44">
        <v>24</v>
      </c>
      <c r="B27" s="20" t="s">
        <v>43</v>
      </c>
      <c r="C27" s="20" t="s">
        <v>47</v>
      </c>
      <c r="D27" s="9">
        <v>47.218924128799998</v>
      </c>
      <c r="E27" s="9">
        <v>53.583484715300003</v>
      </c>
      <c r="F27" s="9">
        <f>Table1[[#This Row],[3D_WS_Area_km2]]*1000000</f>
        <v>53583484.715300001</v>
      </c>
      <c r="G27" s="20">
        <v>1</v>
      </c>
      <c r="H27" s="20">
        <v>1</v>
      </c>
      <c r="I27" s="21">
        <v>5.4000000000000003E-3</v>
      </c>
      <c r="J27" s="19">
        <f>Table1[[#This Row],[Cumulative Volume/Catchment
(km3)]]*1000000000</f>
        <v>5400000</v>
      </c>
      <c r="K27" s="5">
        <f>Table1[[#This Row],[RA Count in Catchment]]/Table1[[#This Row],[3D_WS_Area_km2]]</f>
        <v>1.8662466715503933E-2</v>
      </c>
      <c r="L27" s="8">
        <f>Table1[[#This Row],[Cumulative Volume/Catchment
(km3)]]/Table1[[#This Row],[3D_WS_Area_km2]]</f>
        <v>1.0077732026372124E-4</v>
      </c>
      <c r="M27" s="6">
        <f>Table1[[#This Row],[Cumulative Volume/Catchment
(m3)]]/Table1[[#This Row],[3D_WS_Area_km2]]</f>
        <v>100777.32026372124</v>
      </c>
      <c r="N27" s="14">
        <f>Table1[[#This Row],[Cumulative Volume/Catchment
(m3)]]/Table1[[#This Row],[3D_WS_Area_m2]]</f>
        <v>0.10077732026372124</v>
      </c>
      <c r="O27" s="9">
        <v>99999</v>
      </c>
      <c r="P27" s="20">
        <f>Table1[[#This Row],[Area_of
Quaternary_Sediment (km2)]]*1000000</f>
        <v>99999000000</v>
      </c>
      <c r="Q27" s="45"/>
    </row>
    <row r="28" spans="1:17" ht="35.1" customHeight="1" x14ac:dyDescent="0.25">
      <c r="A28" s="44">
        <v>14</v>
      </c>
      <c r="B28" s="20" t="s">
        <v>31</v>
      </c>
      <c r="C28" s="20" t="s">
        <v>50</v>
      </c>
      <c r="D28" s="9">
        <v>746.46409282399998</v>
      </c>
      <c r="E28" s="9">
        <v>806.10933424500001</v>
      </c>
      <c r="F28" s="9">
        <f>Table1[[#This Row],[3D_WS_Area_km2]]*1000000</f>
        <v>806109334.245</v>
      </c>
      <c r="G28" s="20">
        <v>7</v>
      </c>
      <c r="H28" s="20">
        <v>7</v>
      </c>
      <c r="I28" s="11">
        <v>4.7230065000000002E-2</v>
      </c>
      <c r="J28" s="15">
        <f>Table1[[#This Row],[Cumulative Volume/Catchment
(km3)]]*1000000000</f>
        <v>47230065</v>
      </c>
      <c r="K28" s="5">
        <f>Table1[[#This Row],[RA Count in Catchment]]/Table1[[#This Row],[3D_WS_Area_km2]]</f>
        <v>8.6836855779075951E-3</v>
      </c>
      <c r="L28" s="8">
        <f>Table1[[#This Row],[Cumulative Volume/Catchment
(km3)]]/Table1[[#This Row],[3D_WS_Area_km2]]</f>
        <v>5.8590147754876903E-5</v>
      </c>
      <c r="M28" s="6">
        <f>Table1[[#This Row],[Cumulative Volume/Catchment
(m3)]]/Table1[[#This Row],[3D_WS_Area_km2]]</f>
        <v>58590.147754876903</v>
      </c>
      <c r="N28" s="14">
        <f>Table1[[#This Row],[Cumulative Volume/Catchment
(m3)]]/Table1[[#This Row],[3D_WS_Area_m2]]</f>
        <v>5.8590147754876899E-2</v>
      </c>
      <c r="O28" s="9">
        <v>99999</v>
      </c>
      <c r="P28" s="20">
        <f>Table1[[#This Row],[Area_of
Quaternary_Sediment (km2)]]*1000000</f>
        <v>99999000000</v>
      </c>
      <c r="Q28" s="45"/>
    </row>
    <row r="29" spans="1:17" ht="35.1" customHeight="1" x14ac:dyDescent="0.25">
      <c r="A29" s="44">
        <v>29</v>
      </c>
      <c r="B29" s="7" t="s">
        <v>59</v>
      </c>
      <c r="C29" s="20" t="s">
        <v>47</v>
      </c>
      <c r="D29" s="9">
        <v>3.6184320001099999</v>
      </c>
      <c r="E29" s="9">
        <v>4.0730289018499999</v>
      </c>
      <c r="F29" s="9">
        <f>Table1[[#This Row],[3D_WS_Area_km2]]*1000000</f>
        <v>4073028.90185</v>
      </c>
      <c r="G29" s="20">
        <v>1</v>
      </c>
      <c r="H29" s="20">
        <v>1</v>
      </c>
      <c r="I29" s="11">
        <v>0.4</v>
      </c>
      <c r="J29" s="15">
        <f>Table1[[#This Row],[Cumulative Volume/Catchment
(km3)]]*1000000000</f>
        <v>400000000</v>
      </c>
      <c r="K29" s="5">
        <f>Table1[[#This Row],[RA Count in Catchment]]/Table1[[#This Row],[3D_WS_Area_km2]]</f>
        <v>0.24551753108007474</v>
      </c>
      <c r="L29" s="8">
        <f>Table1[[#This Row],[Cumulative Volume/Catchment
(km3)]]/Table1[[#This Row],[3D_WS_Area_km2]]</f>
        <v>9.8207012432029894E-2</v>
      </c>
      <c r="M29" s="6">
        <f>Table1[[#This Row],[Cumulative Volume/Catchment
(m3)]]/Table1[[#This Row],[3D_WS_Area_km2]]</f>
        <v>98207012.432029888</v>
      </c>
      <c r="N29" s="14">
        <f>Table1[[#This Row],[Cumulative Volume/Catchment
(m3)]]/Table1[[#This Row],[3D_WS_Area_m2]]</f>
        <v>98.207012432029885</v>
      </c>
      <c r="O29" s="9">
        <v>99999</v>
      </c>
      <c r="P29" s="23">
        <f>Table1[[#This Row],[Area_of
Quaternary_Sediment (km2)]]*1000000</f>
        <v>99999000000</v>
      </c>
      <c r="Q29" s="45"/>
    </row>
    <row r="30" spans="1:17" ht="35.1" customHeight="1" x14ac:dyDescent="0.25">
      <c r="A30" s="44">
        <v>11</v>
      </c>
      <c r="B30" s="20" t="s">
        <v>32</v>
      </c>
      <c r="C30" s="20" t="s">
        <v>50</v>
      </c>
      <c r="D30" s="9">
        <v>197.184497905</v>
      </c>
      <c r="E30" s="9">
        <v>200.34592601699998</v>
      </c>
      <c r="F30" s="9">
        <f>Table1[[#This Row],[3D_WS_Area_km2]]*1000000</f>
        <v>200345926.01699999</v>
      </c>
      <c r="G30" s="20">
        <v>2</v>
      </c>
      <c r="H30" s="20">
        <v>2</v>
      </c>
      <c r="I30" s="11">
        <v>2.5999999999999999E-3</v>
      </c>
      <c r="J30" s="15">
        <f>Table1[[#This Row],[Cumulative Volume/Catchment
(km3)]]*1000000000</f>
        <v>2600000</v>
      </c>
      <c r="K30" s="5">
        <f>Table1[[#This Row],[RA Count in Catchment]]/Table1[[#This Row],[3D_WS_Area_km2]]</f>
        <v>9.9827335636976898E-3</v>
      </c>
      <c r="L30" s="8">
        <f>Table1[[#This Row],[Cumulative Volume/Catchment
(km3)]]/Table1[[#This Row],[3D_WS_Area_km2]]</f>
        <v>1.2977553632806996E-5</v>
      </c>
      <c r="M30" s="6">
        <f>Table1[[#This Row],[Cumulative Volume/Catchment
(m3)]]/Table1[[#This Row],[3D_WS_Area_km2]]</f>
        <v>12977.553632806997</v>
      </c>
      <c r="N30" s="14">
        <f>Table1[[#This Row],[Cumulative Volume/Catchment
(m3)]]/Table1[[#This Row],[3D_WS_Area_m2]]</f>
        <v>1.2977553632806997E-2</v>
      </c>
      <c r="O30" s="9">
        <v>99999</v>
      </c>
      <c r="P30" s="20">
        <f>Table1[[#This Row],[Area_of
Quaternary_Sediment (km2)]]*1000000</f>
        <v>99999000000</v>
      </c>
      <c r="Q30" s="45"/>
    </row>
    <row r="31" spans="1:17" ht="35.1" customHeight="1" x14ac:dyDescent="0.25">
      <c r="A31" s="44">
        <v>35</v>
      </c>
      <c r="B31" s="20" t="s">
        <v>42</v>
      </c>
      <c r="C31" s="20" t="s">
        <v>47</v>
      </c>
      <c r="D31" s="9">
        <v>62.203814442000002</v>
      </c>
      <c r="E31" s="9">
        <v>70.317987972299989</v>
      </c>
      <c r="F31" s="9">
        <f>Table1[[#This Row],[3D_WS_Area_km2]]*1000000</f>
        <v>70317987.972299993</v>
      </c>
      <c r="G31" s="20">
        <v>1</v>
      </c>
      <c r="H31" s="20">
        <v>1</v>
      </c>
      <c r="I31" s="21">
        <v>5.2254365747108324E-2</v>
      </c>
      <c r="J31" s="19">
        <f>Table1[[#This Row],[Cumulative Volume/Catchment
(km3)]]*1000000000</f>
        <v>52254365.747108325</v>
      </c>
      <c r="K31" s="5">
        <f>Table1[[#This Row],[RA Count in Catchment]]/Table1[[#This Row],[3D_WS_Area_km2]]</f>
        <v>1.4221112247892033E-2</v>
      </c>
      <c r="L31" s="8">
        <f>Table1[[#This Row],[Cumulative Volume/Catchment
(km3)]]/Table1[[#This Row],[3D_WS_Area_km2]]</f>
        <v>7.4311520073203205E-4</v>
      </c>
      <c r="M31" s="6">
        <f>Table1[[#This Row],[Cumulative Volume/Catchment
(m3)]]/Table1[[#This Row],[3D_WS_Area_km2]]</f>
        <v>743115.20073203207</v>
      </c>
      <c r="N31" s="14">
        <f>Table1[[#This Row],[Cumulative Volume/Catchment
(m3)]]/Table1[[#This Row],[3D_WS_Area_m2]]</f>
        <v>0.74311520073203208</v>
      </c>
      <c r="O31" s="9">
        <v>99999</v>
      </c>
      <c r="P31" s="20">
        <f>Table1[[#This Row],[Area_of
Quaternary_Sediment (km2)]]*1000000</f>
        <v>99999000000</v>
      </c>
      <c r="Q31" s="45"/>
    </row>
    <row r="32" spans="1:17" ht="35.1" customHeight="1" x14ac:dyDescent="0.25">
      <c r="A32" s="44">
        <v>36</v>
      </c>
      <c r="B32" s="20" t="s">
        <v>52</v>
      </c>
      <c r="C32" s="20" t="s">
        <v>48</v>
      </c>
      <c r="D32" s="9">
        <v>244.330353836</v>
      </c>
      <c r="E32" s="9">
        <v>287.14512440600004</v>
      </c>
      <c r="F32" s="9">
        <f>Table1[[#This Row],[3D_WS_Area_km2]]*1000000</f>
        <v>287145124.40600002</v>
      </c>
      <c r="G32" s="20">
        <v>1</v>
      </c>
      <c r="H32" s="20">
        <v>1</v>
      </c>
      <c r="I32" s="21">
        <v>1.3230979558765778E-3</v>
      </c>
      <c r="J32" s="19">
        <f>Table1[[#This Row],[Cumulative Volume/Catchment
(km3)]]*1000000000</f>
        <v>1323097.9558765779</v>
      </c>
      <c r="K32" s="5">
        <f>Table1[[#This Row],[RA Count in Catchment]]/Table1[[#This Row],[3D_WS_Area_km2]]</f>
        <v>3.4825595665907275E-3</v>
      </c>
      <c r="L32" s="8">
        <f>Table1[[#This Row],[Cumulative Volume/Catchment
(km3)]]/Table1[[#This Row],[3D_WS_Area_km2]]</f>
        <v>4.6077674437746124E-6</v>
      </c>
      <c r="M32" s="6">
        <f>Table1[[#This Row],[Cumulative Volume/Catchment
(m3)]]/Table1[[#This Row],[3D_WS_Area_km2]]</f>
        <v>4607.7674437746127</v>
      </c>
      <c r="N32" s="14">
        <f>Table1[[#This Row],[Cumulative Volume/Catchment
(m3)]]/Table1[[#This Row],[3D_WS_Area_m2]]</f>
        <v>4.607767443774613E-3</v>
      </c>
      <c r="O32" s="9">
        <v>33.882491000000002</v>
      </c>
      <c r="P32" s="20">
        <f>Table1[[#This Row],[Area_of
Quaternary_Sediment (km2)]]*1000000</f>
        <v>33882491</v>
      </c>
      <c r="Q32" s="45"/>
    </row>
    <row r="33" spans="1:17" ht="35.1" customHeight="1" x14ac:dyDescent="0.25">
      <c r="A33" s="44">
        <v>9</v>
      </c>
      <c r="B33" s="20" t="s">
        <v>55</v>
      </c>
      <c r="C33" s="20" t="s">
        <v>46</v>
      </c>
      <c r="D33" s="9">
        <v>2365.8966460000001</v>
      </c>
      <c r="E33" s="9">
        <v>2404.87046637</v>
      </c>
      <c r="F33" s="9">
        <f>Table1[[#This Row],[3D_WS_Area_km2]]*1000000</f>
        <v>2404870466.3699999</v>
      </c>
      <c r="G33" s="20">
        <v>2</v>
      </c>
      <c r="H33" s="20">
        <v>2</v>
      </c>
      <c r="I33" s="11">
        <v>3.578791E-3</v>
      </c>
      <c r="J33" s="15">
        <f>Table1[[#This Row],[Cumulative Volume/Catchment
(km3)]]*1000000000</f>
        <v>3578791</v>
      </c>
      <c r="K33" s="5">
        <f>Table1[[#This Row],[RA Count in Catchment]]/Table1[[#This Row],[3D_WS_Area_km2]]</f>
        <v>8.3164562414826172E-4</v>
      </c>
      <c r="L33" s="8">
        <f>Table1[[#This Row],[Cumulative Volume/Catchment
(km3)]]/Table1[[#This Row],[3D_WS_Area_km2]]</f>
        <v>1.488142937445591E-6</v>
      </c>
      <c r="M33" s="6">
        <f>Table1[[#This Row],[Cumulative Volume/Catchment
(m3)]]/Table1[[#This Row],[3D_WS_Area_km2]]</f>
        <v>1488.1429374455909</v>
      </c>
      <c r="N33" s="14">
        <f>Table1[[#This Row],[Cumulative Volume/Catchment
(m3)]]/Table1[[#This Row],[3D_WS_Area_m2]]</f>
        <v>1.488142937445591E-3</v>
      </c>
      <c r="O33" s="9">
        <v>937.26933300000007</v>
      </c>
      <c r="P33" s="20">
        <f>Table1[[#This Row],[Area_of
Quaternary_Sediment (km2)]]*1000000</f>
        <v>937269333.00000012</v>
      </c>
      <c r="Q33" s="45"/>
    </row>
    <row r="34" spans="1:17" ht="35.1" customHeight="1" x14ac:dyDescent="0.25">
      <c r="A34" s="44">
        <v>30</v>
      </c>
      <c r="B34" s="20" t="s">
        <v>20</v>
      </c>
      <c r="C34" s="20" t="s">
        <v>48</v>
      </c>
      <c r="D34" s="9">
        <v>222.41145600099998</v>
      </c>
      <c r="E34" s="9">
        <v>238.791086216</v>
      </c>
      <c r="F34" s="9">
        <f>Table1[[#This Row],[3D_WS_Area_km2]]*1000000</f>
        <v>238791086.21599999</v>
      </c>
      <c r="G34" s="20">
        <v>1</v>
      </c>
      <c r="H34" s="20">
        <v>1</v>
      </c>
      <c r="I34" s="21">
        <v>3.017994634273029E-3</v>
      </c>
      <c r="J34" s="19">
        <f>Table1[[#This Row],[Cumulative Volume/Catchment
(km3)]]*1000000000</f>
        <v>3017994.6342730289</v>
      </c>
      <c r="K34" s="5">
        <f>Table1[[#This Row],[RA Count in Catchment]]/Table1[[#This Row],[3D_WS_Area_km2]]</f>
        <v>4.1877610083629491E-3</v>
      </c>
      <c r="L34" s="8">
        <f>Table1[[#This Row],[Cumulative Volume/Catchment
(km3)]]/Table1[[#This Row],[3D_WS_Area_km2]]</f>
        <v>1.2638640252857189E-5</v>
      </c>
      <c r="M34" s="6">
        <f>Table1[[#This Row],[Cumulative Volume/Catchment
(m3)]]/Table1[[#This Row],[3D_WS_Area_km2]]</f>
        <v>12638.640252857189</v>
      </c>
      <c r="N34" s="14">
        <f>Table1[[#This Row],[Cumulative Volume/Catchment
(m3)]]/Table1[[#This Row],[3D_WS_Area_m2]]</f>
        <v>1.263864025285719E-2</v>
      </c>
      <c r="O34" s="9">
        <v>85.886179000000013</v>
      </c>
      <c r="P34" s="20">
        <f>Table1[[#This Row],[Area_of
Quaternary_Sediment (km2)]]*1000000</f>
        <v>85886179.000000015</v>
      </c>
      <c r="Q34" s="45"/>
    </row>
    <row r="35" spans="1:17" ht="35.1" customHeight="1" x14ac:dyDescent="0.25">
      <c r="A35" s="44">
        <v>6</v>
      </c>
      <c r="B35" s="20" t="s">
        <v>36</v>
      </c>
      <c r="C35" s="20" t="s">
        <v>46</v>
      </c>
      <c r="D35" s="9">
        <v>3056.3284163400003</v>
      </c>
      <c r="E35" s="9">
        <v>3304.3679149200002</v>
      </c>
      <c r="F35" s="9">
        <f>Table1[[#This Row],[3D_WS_Area_km2]]*1000000</f>
        <v>3304367914.9200001</v>
      </c>
      <c r="G35" s="20">
        <v>48</v>
      </c>
      <c r="H35" s="20">
        <v>45</v>
      </c>
      <c r="I35" s="11">
        <v>0.980042368</v>
      </c>
      <c r="J35" s="15">
        <f>Table1[[#This Row],[Cumulative Volume/Catchment
(km3)]]*1000000000</f>
        <v>980042368</v>
      </c>
      <c r="K35" s="5">
        <f>Table1[[#This Row],[RA Count in Catchment]]/Table1[[#This Row],[3D_WS_Area_km2]]</f>
        <v>1.452622747705202E-2</v>
      </c>
      <c r="L35" s="8">
        <f>Table1[[#This Row],[Cumulative Volume/Catchment
(km3)]]/Table1[[#This Row],[3D_WS_Area_km2]]</f>
        <v>2.9658996613993183E-4</v>
      </c>
      <c r="M35" s="6">
        <f>Table1[[#This Row],[Cumulative Volume/Catchment
(m3)]]/Table1[[#This Row],[3D_WS_Area_km2]]</f>
        <v>296589.96613993181</v>
      </c>
      <c r="N35" s="14">
        <f>Table1[[#This Row],[Cumulative Volume/Catchment
(m3)]]/Table1[[#This Row],[3D_WS_Area_m2]]</f>
        <v>0.29658996613993183</v>
      </c>
      <c r="O35" s="9">
        <v>984.69736799999987</v>
      </c>
      <c r="P35" s="20">
        <f>Table1[[#This Row],[Area_of
Quaternary_Sediment (km2)]]*1000000</f>
        <v>984697367.99999988</v>
      </c>
      <c r="Q35" s="45"/>
    </row>
    <row r="36" spans="1:17" ht="35.1" customHeight="1" x14ac:dyDescent="0.25">
      <c r="A36" s="44">
        <v>8</v>
      </c>
      <c r="B36" s="20" t="s">
        <v>34</v>
      </c>
      <c r="C36" s="20" t="s">
        <v>46</v>
      </c>
      <c r="D36" s="9">
        <v>1860.41369706</v>
      </c>
      <c r="E36" s="9">
        <v>2021.6916407599999</v>
      </c>
      <c r="F36" s="9">
        <f>Table1[[#This Row],[3D_WS_Area_km2]]*1000000</f>
        <v>2021691640.76</v>
      </c>
      <c r="G36" s="20">
        <v>24</v>
      </c>
      <c r="H36" s="20">
        <v>24</v>
      </c>
      <c r="I36" s="11">
        <v>0.25792770100000001</v>
      </c>
      <c r="J36" s="15">
        <f>Table1[[#This Row],[Cumulative Volume/Catchment
(km3)]]*1000000000</f>
        <v>257927701</v>
      </c>
      <c r="K36" s="5">
        <f>Table1[[#This Row],[RA Count in Catchment]]/Table1[[#This Row],[3D_WS_Area_km2]]</f>
        <v>1.187124659177888E-2</v>
      </c>
      <c r="L36" s="8">
        <f>Table1[[#This Row],[Cumulative Volume/Catchment
(km3)]]/Table1[[#This Row],[3D_WS_Area_km2]]</f>
        <v>1.275801392259005E-4</v>
      </c>
      <c r="M36" s="6">
        <f>Table1[[#This Row],[Cumulative Volume/Catchment
(m3)]]/Table1[[#This Row],[3D_WS_Area_km2]]</f>
        <v>127580.13922590049</v>
      </c>
      <c r="N36" s="14">
        <f>Table1[[#This Row],[Cumulative Volume/Catchment
(m3)]]/Table1[[#This Row],[3D_WS_Area_m2]]</f>
        <v>0.1275801392259005</v>
      </c>
      <c r="O36" s="9">
        <v>552.15552700000001</v>
      </c>
      <c r="P36" s="20">
        <f>Table1[[#This Row],[Area_of
Quaternary_Sediment (km2)]]*1000000</f>
        <v>552155527</v>
      </c>
      <c r="Q36" s="45"/>
    </row>
    <row r="37" spans="1:17" ht="35.1" customHeight="1" x14ac:dyDescent="0.25">
      <c r="A37" s="44">
        <v>23</v>
      </c>
      <c r="B37" s="20" t="s">
        <v>25</v>
      </c>
      <c r="C37" s="20" t="s">
        <v>47</v>
      </c>
      <c r="D37" s="9">
        <v>261.282586471</v>
      </c>
      <c r="E37" s="9">
        <v>303.01414262899999</v>
      </c>
      <c r="F37" s="9">
        <f>Table1[[#This Row],[3D_WS_Area_km2]]*1000000</f>
        <v>303014142.62900001</v>
      </c>
      <c r="G37" s="20">
        <v>1</v>
      </c>
      <c r="H37" s="20">
        <v>1</v>
      </c>
      <c r="I37" s="11">
        <v>2E-3</v>
      </c>
      <c r="J37" s="15">
        <f>Table1[[#This Row],[Cumulative Volume/Catchment
(km3)]]*1000000000</f>
        <v>2000000</v>
      </c>
      <c r="K37" s="5">
        <f>Table1[[#This Row],[RA Count in Catchment]]/Table1[[#This Row],[3D_WS_Area_km2]]</f>
        <v>3.3001759961559462E-3</v>
      </c>
      <c r="L37" s="8">
        <f>Table1[[#This Row],[Cumulative Volume/Catchment
(km3)]]/Table1[[#This Row],[3D_WS_Area_km2]]</f>
        <v>6.6003519923118926E-6</v>
      </c>
      <c r="M37" s="6">
        <f>Table1[[#This Row],[Cumulative Volume/Catchment
(m3)]]/Table1[[#This Row],[3D_WS_Area_km2]]</f>
        <v>6600.351992311892</v>
      </c>
      <c r="N37" s="14">
        <f>Table1[[#This Row],[Cumulative Volume/Catchment
(m3)]]/Table1[[#This Row],[3D_WS_Area_m2]]</f>
        <v>6.6003519923118923E-3</v>
      </c>
      <c r="O37" s="9">
        <v>4.6671760000000004</v>
      </c>
      <c r="P37" s="20">
        <f>Table1[[#This Row],[Area_of
Quaternary_Sediment (km2)]]*1000000</f>
        <v>4667176</v>
      </c>
      <c r="Q37" s="45"/>
    </row>
    <row r="38" spans="1:17" ht="35.1" customHeight="1" x14ac:dyDescent="0.25">
      <c r="A38" s="44">
        <v>4</v>
      </c>
      <c r="B38" s="20" t="s">
        <v>38</v>
      </c>
      <c r="C38" s="20" t="s">
        <v>50</v>
      </c>
      <c r="D38" s="9">
        <v>874.64153681700009</v>
      </c>
      <c r="E38" s="9">
        <v>935.01537263299997</v>
      </c>
      <c r="F38" s="9">
        <f>Table1[[#This Row],[3D_WS_Area_km2]]*1000000</f>
        <v>935015372.63300002</v>
      </c>
      <c r="G38" s="20">
        <v>5</v>
      </c>
      <c r="H38" s="20">
        <v>5</v>
      </c>
      <c r="I38" s="11">
        <v>1.2877747E-2</v>
      </c>
      <c r="J38" s="15">
        <f>Table1[[#This Row],[Cumulative Volume/Catchment
(km3)]]*1000000000</f>
        <v>12877747</v>
      </c>
      <c r="K38" s="5">
        <f>Table1[[#This Row],[RA Count in Catchment]]/Table1[[#This Row],[3D_WS_Area_km2]]</f>
        <v>5.3475056628427588E-3</v>
      </c>
      <c r="L38" s="8">
        <f>Table1[[#This Row],[Cumulative Volume/Catchment
(km3)]]/Table1[[#This Row],[3D_WS_Area_km2]]</f>
        <v>1.3772765001431271E-5</v>
      </c>
      <c r="M38" s="6">
        <f>Table1[[#This Row],[Cumulative Volume/Catchment
(m3)]]/Table1[[#This Row],[3D_WS_Area_km2]]</f>
        <v>13772.765001431271</v>
      </c>
      <c r="N38" s="14">
        <f>Table1[[#This Row],[Cumulative Volume/Catchment
(m3)]]/Table1[[#This Row],[3D_WS_Area_m2]]</f>
        <v>1.3772765001431269E-2</v>
      </c>
      <c r="O38" s="9">
        <v>82.150073000000006</v>
      </c>
      <c r="P38" s="20">
        <f>Table1[[#This Row],[Area_of
Quaternary_Sediment (km2)]]*1000000</f>
        <v>82150073</v>
      </c>
      <c r="Q38" s="47"/>
    </row>
    <row r="39" spans="1:17" ht="35.1" customHeight="1" x14ac:dyDescent="0.25">
      <c r="A39" s="44">
        <v>25</v>
      </c>
      <c r="B39" s="20" t="s">
        <v>24</v>
      </c>
      <c r="C39" s="20" t="s">
        <v>48</v>
      </c>
      <c r="D39" s="9">
        <v>1003.17055152</v>
      </c>
      <c r="E39" s="9">
        <v>1108.70455915</v>
      </c>
      <c r="F39" s="9">
        <f>Table1[[#This Row],[3D_WS_Area_km2]]*1000000</f>
        <v>1108704559.1500001</v>
      </c>
      <c r="G39" s="20">
        <v>5</v>
      </c>
      <c r="H39" s="20">
        <v>5</v>
      </c>
      <c r="I39" s="11">
        <v>7.3735986000000003E-2</v>
      </c>
      <c r="J39" s="15">
        <f>Table1[[#This Row],[Cumulative Volume/Catchment
(km3)]]*1000000000</f>
        <v>73735986</v>
      </c>
      <c r="K39" s="5">
        <f>Table1[[#This Row],[RA Count in Catchment]]/Table1[[#This Row],[3D_WS_Area_km2]]</f>
        <v>4.5097676912533875E-3</v>
      </c>
      <c r="L39" s="8">
        <f>Table1[[#This Row],[Cumulative Volume/Catchment
(km3)]]/Table1[[#This Row],[3D_WS_Area_km2]]</f>
        <v>6.6506433469102412E-5</v>
      </c>
      <c r="M39" s="6">
        <f>Table1[[#This Row],[Cumulative Volume/Catchment
(m3)]]/Table1[[#This Row],[3D_WS_Area_km2]]</f>
        <v>66506.433469102412</v>
      </c>
      <c r="N39" s="14">
        <f>Table1[[#This Row],[Cumulative Volume/Catchment
(m3)]]/Table1[[#This Row],[3D_WS_Area_m2]]</f>
        <v>6.6506433469102413E-2</v>
      </c>
      <c r="O39" s="9">
        <v>175.77229600000004</v>
      </c>
      <c r="P39" s="20">
        <f>Table1[[#This Row],[Area_of
Quaternary_Sediment (km2)]]*1000000</f>
        <v>175772296.00000003</v>
      </c>
      <c r="Q39" s="45"/>
    </row>
    <row r="40" spans="1:17" ht="35.1" customHeight="1" x14ac:dyDescent="0.25">
      <c r="A40" s="44">
        <v>46</v>
      </c>
      <c r="B40" s="20" t="s">
        <v>6</v>
      </c>
      <c r="C40" s="20" t="s">
        <v>47</v>
      </c>
      <c r="D40" s="9">
        <v>60.963839999799994</v>
      </c>
      <c r="E40" s="9">
        <v>81.902590777300006</v>
      </c>
      <c r="F40" s="9">
        <f>Table1[[#This Row],[3D_WS_Area_km2]]*1000000</f>
        <v>81902590.7773</v>
      </c>
      <c r="G40" s="20">
        <v>1</v>
      </c>
      <c r="H40" s="20">
        <v>1</v>
      </c>
      <c r="I40" s="21">
        <v>0.67801942812003446</v>
      </c>
      <c r="J40" s="19">
        <f>Table1[[#This Row],[Cumulative Volume/Catchment
(km3)]]*1000000000</f>
        <v>678019428.12003446</v>
      </c>
      <c r="K40" s="5">
        <f>Table1[[#This Row],[RA Count in Catchment]]/Table1[[#This Row],[3D_WS_Area_km2]]</f>
        <v>1.2209625977755498E-2</v>
      </c>
      <c r="L40" s="8">
        <f>Table1[[#This Row],[Cumulative Volume/Catchment
(km3)]]/Table1[[#This Row],[3D_WS_Area_km2]]</f>
        <v>8.2783636229973E-3</v>
      </c>
      <c r="M40" s="6">
        <f>Table1[[#This Row],[Cumulative Volume/Catchment
(m3)]]/Table1[[#This Row],[3D_WS_Area_km2]]</f>
        <v>8278363.6229972988</v>
      </c>
      <c r="N40" s="14">
        <f>Table1[[#This Row],[Cumulative Volume/Catchment
(m3)]]/Table1[[#This Row],[3D_WS_Area_m2]]</f>
        <v>8.2783636229973006</v>
      </c>
      <c r="O40" s="9">
        <v>99999</v>
      </c>
      <c r="P40" s="20">
        <f>Table1[[#This Row],[Area_of
Quaternary_Sediment (km2)]]*1000000</f>
        <v>99999000000</v>
      </c>
      <c r="Q40" s="45"/>
    </row>
    <row r="41" spans="1:17" ht="35.1" customHeight="1" x14ac:dyDescent="0.25">
      <c r="A41" s="44">
        <v>41</v>
      </c>
      <c r="B41" s="20" t="s">
        <v>11</v>
      </c>
      <c r="C41" s="20" t="s">
        <v>48</v>
      </c>
      <c r="D41" s="9">
        <v>471.90584051000002</v>
      </c>
      <c r="E41" s="9">
        <v>555.006401869</v>
      </c>
      <c r="F41" s="9">
        <f>Table1[[#This Row],[3D_WS_Area_km2]]*1000000</f>
        <v>555006401.86899996</v>
      </c>
      <c r="G41" s="20">
        <v>1</v>
      </c>
      <c r="H41" s="20">
        <v>1</v>
      </c>
      <c r="I41" s="21">
        <v>0.13721926669556128</v>
      </c>
      <c r="J41" s="19">
        <f>Table1[[#This Row],[Cumulative Volume/Catchment
(km3)]]*1000000000</f>
        <v>137219266.69556129</v>
      </c>
      <c r="K41" s="5">
        <f>Table1[[#This Row],[RA Count in Catchment]]/Table1[[#This Row],[3D_WS_Area_km2]]</f>
        <v>1.8017810184395554E-3</v>
      </c>
      <c r="L41" s="8">
        <f>Table1[[#This Row],[Cumulative Volume/Catchment
(km3)]]/Table1[[#This Row],[3D_WS_Area_km2]]</f>
        <v>2.4723907009625737E-4</v>
      </c>
      <c r="M41" s="6">
        <f>Table1[[#This Row],[Cumulative Volume/Catchment
(m3)]]/Table1[[#This Row],[3D_WS_Area_km2]]</f>
        <v>247239.07009625738</v>
      </c>
      <c r="N41" s="14">
        <f>Table1[[#This Row],[Cumulative Volume/Catchment
(m3)]]/Table1[[#This Row],[3D_WS_Area_m2]]</f>
        <v>0.2472390700962574</v>
      </c>
      <c r="O41" s="9">
        <v>22.898426000000001</v>
      </c>
      <c r="P41" s="20">
        <f>Table1[[#This Row],[Area_of
Quaternary_Sediment (km2)]]*1000000</f>
        <v>22898426</v>
      </c>
      <c r="Q41" s="47"/>
    </row>
    <row r="42" spans="1:17" ht="35.1" customHeight="1" x14ac:dyDescent="0.25">
      <c r="A42" s="44">
        <v>20</v>
      </c>
      <c r="B42" s="9" t="s">
        <v>72</v>
      </c>
      <c r="C42" s="20" t="s">
        <v>49</v>
      </c>
      <c r="D42" s="24">
        <f>3325345288.47/1000000</f>
        <v>3325.34528847</v>
      </c>
      <c r="E42" s="9">
        <f>3493802201.25/1000000</f>
        <v>3493.8022012500001</v>
      </c>
      <c r="F42" s="9">
        <f>Table1[[#This Row],[3D_WS_Area_km2]]*1000000</f>
        <v>3493802201.25</v>
      </c>
      <c r="G42" s="31">
        <v>1</v>
      </c>
      <c r="H42" s="20">
        <v>0</v>
      </c>
      <c r="I42" s="25">
        <v>0</v>
      </c>
      <c r="J42" s="26">
        <v>0</v>
      </c>
      <c r="K42" s="5">
        <f>Table1[[#This Row],[RA Count in Catchment]]/Table1[[#This Row],[3D_WS_Area_km2]]</f>
        <v>2.862211259819527E-4</v>
      </c>
      <c r="L42" s="27">
        <v>0</v>
      </c>
      <c r="M42" s="28">
        <v>0</v>
      </c>
      <c r="N42" s="29">
        <v>0</v>
      </c>
      <c r="O42" s="9">
        <v>99999</v>
      </c>
      <c r="P42" s="31">
        <f>Table1[[#This Row],[Area_of
Quaternary_Sediment (km2)]]*1000000</f>
        <v>99999000000</v>
      </c>
      <c r="Q42" s="47" t="s">
        <v>54</v>
      </c>
    </row>
    <row r="43" spans="1:17" ht="35.1" customHeight="1" x14ac:dyDescent="0.25">
      <c r="A43" s="44">
        <v>3</v>
      </c>
      <c r="B43" s="20" t="s">
        <v>71</v>
      </c>
      <c r="C43" s="20" t="s">
        <v>51</v>
      </c>
      <c r="D43" s="9">
        <v>8287.5423969500007</v>
      </c>
      <c r="E43" s="9">
        <v>8955.3927688999993</v>
      </c>
      <c r="F43" s="9">
        <f>Table1[[#This Row],[3D_WS_Area_km2]]*1000000</f>
        <v>8955392768.8999996</v>
      </c>
      <c r="G43" s="20">
        <v>10</v>
      </c>
      <c r="H43" s="20">
        <v>10</v>
      </c>
      <c r="I43" s="11">
        <v>0.77409330600000004</v>
      </c>
      <c r="J43" s="15">
        <f>Table1[[#This Row],[Cumulative Volume/Catchment
(km3)]]*1000000000</f>
        <v>774093306</v>
      </c>
      <c r="K43" s="5">
        <f>Table1[[#This Row],[RA Count in Catchment]]/Table1[[#This Row],[3D_WS_Area_km2]]</f>
        <v>1.1166456076307093E-3</v>
      </c>
      <c r="L43" s="8">
        <f>Table1[[#This Row],[Cumulative Volume/Catchment
(km3)]]/Table1[[#This Row],[3D_WS_Area_km2]]</f>
        <v>8.6438789004123458E-5</v>
      </c>
      <c r="M43" s="6">
        <f>Table1[[#This Row],[Cumulative Volume/Catchment
(m3)]]/Table1[[#This Row],[3D_WS_Area_km2]]</f>
        <v>86438.789004123464</v>
      </c>
      <c r="N43" s="14">
        <f>Table1[[#This Row],[Cumulative Volume/Catchment
(m3)]]/Table1[[#This Row],[3D_WS_Area_m2]]</f>
        <v>8.6438789004123454E-2</v>
      </c>
      <c r="O43" s="9">
        <v>1392.5525900000002</v>
      </c>
      <c r="P43" s="20">
        <f>Table1[[#This Row],[Area_of
Quaternary_Sediment (km2)]]*1000000</f>
        <v>1392552590.0000002</v>
      </c>
      <c r="Q43" s="46" t="s">
        <v>75</v>
      </c>
    </row>
    <row r="44" spans="1:17" ht="35.1" customHeight="1" x14ac:dyDescent="0.25">
      <c r="A44" s="44">
        <v>32</v>
      </c>
      <c r="B44" s="20" t="s">
        <v>18</v>
      </c>
      <c r="C44" s="20" t="s">
        <v>48</v>
      </c>
      <c r="D44" s="9">
        <v>249.48830396599999</v>
      </c>
      <c r="E44" s="9">
        <v>277.88202041199997</v>
      </c>
      <c r="F44" s="9">
        <f>Table1[[#This Row],[3D_WS_Area_km2]]*1000000</f>
        <v>277882020.412</v>
      </c>
      <c r="G44" s="20">
        <v>4</v>
      </c>
      <c r="H44" s="20">
        <v>3</v>
      </c>
      <c r="I44" s="11">
        <v>6.3751999999999995E-5</v>
      </c>
      <c r="J44" s="15">
        <f>Table1[[#This Row],[Cumulative Volume/Catchment
(km3)]]*1000000000</f>
        <v>63751.999999999993</v>
      </c>
      <c r="K44" s="5">
        <f>Table1[[#This Row],[RA Count in Catchment]]/Table1[[#This Row],[3D_WS_Area_km2]]</f>
        <v>1.4394598089035865E-2</v>
      </c>
      <c r="L44" s="8">
        <f>Table1[[#This Row],[Cumulative Volume/Catchment
(km3)]]/Table1[[#This Row],[3D_WS_Area_km2]]</f>
        <v>2.2942110434305359E-7</v>
      </c>
      <c r="M44" s="6">
        <f>Table1[[#This Row],[Cumulative Volume/Catchment
(m3)]]/Table1[[#This Row],[3D_WS_Area_km2]]</f>
        <v>229.4211043430536</v>
      </c>
      <c r="N44" s="13">
        <f>Table1[[#This Row],[Cumulative Volume/Catchment
(m3)]]/Table1[[#This Row],[3D_WS_Area_m2]]</f>
        <v>2.2942110434305356E-4</v>
      </c>
      <c r="O44" s="9">
        <v>56.456035999999997</v>
      </c>
      <c r="P44" s="20">
        <f>Table1[[#This Row],[Area_of
Quaternary_Sediment (km2)]]*1000000</f>
        <v>56456036</v>
      </c>
      <c r="Q44" s="46" t="s">
        <v>76</v>
      </c>
    </row>
    <row r="45" spans="1:17" ht="35.1" customHeight="1" x14ac:dyDescent="0.25">
      <c r="A45" s="44">
        <v>37</v>
      </c>
      <c r="B45" s="20" t="s">
        <v>15</v>
      </c>
      <c r="C45" s="20" t="s">
        <v>46</v>
      </c>
      <c r="D45" s="9">
        <v>2935.8863999999999</v>
      </c>
      <c r="E45" s="9">
        <v>3122.0671359099997</v>
      </c>
      <c r="F45" s="9">
        <f>Table1[[#This Row],[3D_WS_Area_km2]]*1000000</f>
        <v>3122067135.9099998</v>
      </c>
      <c r="G45" s="20">
        <v>13</v>
      </c>
      <c r="H45" s="20">
        <v>12</v>
      </c>
      <c r="I45" s="11">
        <v>0.288513309</v>
      </c>
      <c r="J45" s="15">
        <f>Table1[[#This Row],[Cumulative Volume/Catchment
(km3)]]*1000000000</f>
        <v>288513309</v>
      </c>
      <c r="K45" s="5">
        <f>Table1[[#This Row],[RA Count in Catchment]]/Table1[[#This Row],[3D_WS_Area_km2]]</f>
        <v>4.1639078963018024E-3</v>
      </c>
      <c r="L45" s="8">
        <f>Table1[[#This Row],[Cumulative Volume/Catchment
(km3)]]/Table1[[#This Row],[3D_WS_Area_km2]]</f>
        <v>9.2410988117943213E-5</v>
      </c>
      <c r="M45" s="6">
        <f>Table1[[#This Row],[Cumulative Volume/Catchment
(m3)]]/Table1[[#This Row],[3D_WS_Area_km2]]</f>
        <v>92410.988117943212</v>
      </c>
      <c r="N45" s="14">
        <f>Table1[[#This Row],[Cumulative Volume/Catchment
(m3)]]/Table1[[#This Row],[3D_WS_Area_m2]]</f>
        <v>9.241098811794321E-2</v>
      </c>
      <c r="O45" s="9">
        <v>887.53627099999994</v>
      </c>
      <c r="P45" s="20">
        <f>Table1[[#This Row],[Area_of
Quaternary_Sediment (km2)]]*1000000</f>
        <v>887536271</v>
      </c>
      <c r="Q45" s="45"/>
    </row>
    <row r="46" spans="1:17" ht="35.1" customHeight="1" x14ac:dyDescent="0.25">
      <c r="A46" s="44">
        <v>33</v>
      </c>
      <c r="B46" s="20" t="s">
        <v>17</v>
      </c>
      <c r="C46" s="20" t="s">
        <v>46</v>
      </c>
      <c r="D46" s="9">
        <v>732.084479999</v>
      </c>
      <c r="E46" s="9">
        <v>737.04999287700002</v>
      </c>
      <c r="F46" s="9">
        <f>Table1[[#This Row],[3D_WS_Area_km2]]*1000000</f>
        <v>737049992.87699997</v>
      </c>
      <c r="G46" s="20">
        <v>1</v>
      </c>
      <c r="H46" s="20">
        <v>1</v>
      </c>
      <c r="I46" s="21">
        <v>2.0000000000000001E-4</v>
      </c>
      <c r="J46" s="19">
        <f>Table1[[#This Row],[Cumulative Volume/Catchment
(km3)]]*1000000000</f>
        <v>200000</v>
      </c>
      <c r="K46" s="5">
        <f>Table1[[#This Row],[RA Count in Catchment]]/Table1[[#This Row],[3D_WS_Area_km2]]</f>
        <v>1.3567600700959256E-3</v>
      </c>
      <c r="L46" s="8">
        <f>Table1[[#This Row],[Cumulative Volume/Catchment
(km3)]]/Table1[[#This Row],[3D_WS_Area_km2]]</f>
        <v>2.7135201401918514E-7</v>
      </c>
      <c r="M46" s="6">
        <f>Table1[[#This Row],[Cumulative Volume/Catchment
(m3)]]/Table1[[#This Row],[3D_WS_Area_km2]]</f>
        <v>271.35201401918511</v>
      </c>
      <c r="N46" s="14">
        <f>Table1[[#This Row],[Cumulative Volume/Catchment
(m3)]]/Table1[[#This Row],[3D_WS_Area_m2]]</f>
        <v>2.7135201401918516E-4</v>
      </c>
      <c r="O46" s="9">
        <v>181.456051</v>
      </c>
      <c r="P46" s="20">
        <f>Table1[[#This Row],[Area_of
Quaternary_Sediment (km2)]]*1000000</f>
        <v>181456051</v>
      </c>
      <c r="Q46" s="45"/>
    </row>
    <row r="47" spans="1:17" ht="35.1" customHeight="1" x14ac:dyDescent="0.25">
      <c r="A47" s="44">
        <v>16</v>
      </c>
      <c r="B47" s="20" t="s">
        <v>29</v>
      </c>
      <c r="C47" s="20" t="s">
        <v>49</v>
      </c>
      <c r="D47" s="9">
        <v>3784.0194014799999</v>
      </c>
      <c r="E47" s="9">
        <v>4051.38812319</v>
      </c>
      <c r="F47" s="9">
        <f>Table1[[#This Row],[3D_WS_Area_km2]]*1000000</f>
        <v>4051388123.1900001</v>
      </c>
      <c r="G47" s="20">
        <v>1</v>
      </c>
      <c r="H47" s="20">
        <v>1</v>
      </c>
      <c r="I47" s="21">
        <v>1.9249305802667288E-2</v>
      </c>
      <c r="J47" s="19">
        <f>Table1[[#This Row],[Cumulative Volume/Catchment
(km3)]]*1000000000</f>
        <v>19249305.802667286</v>
      </c>
      <c r="K47" s="5">
        <f>Table1[[#This Row],[RA Count in Catchment]]/Table1[[#This Row],[3D_WS_Area_km2]]</f>
        <v>2.4682898048598108E-4</v>
      </c>
      <c r="L47" s="8">
        <f>Table1[[#This Row],[Cumulative Volume/Catchment
(km3)]]/Table1[[#This Row],[3D_WS_Area_km2]]</f>
        <v>4.7512865263352465E-6</v>
      </c>
      <c r="M47" s="6">
        <f>Table1[[#This Row],[Cumulative Volume/Catchment
(m3)]]/Table1[[#This Row],[3D_WS_Area_km2]]</f>
        <v>4751.286526335246</v>
      </c>
      <c r="N47" s="14">
        <f>Table1[[#This Row],[Cumulative Volume/Catchment
(m3)]]/Table1[[#This Row],[3D_WS_Area_m2]]</f>
        <v>4.7512865263352458E-3</v>
      </c>
      <c r="O47" s="9">
        <v>561.57667299999991</v>
      </c>
      <c r="P47" s="20">
        <f>Table1[[#This Row],[Area_of
Quaternary_Sediment (km2)]]*1000000</f>
        <v>561576672.99999988</v>
      </c>
      <c r="Q47" s="45"/>
    </row>
    <row r="48" spans="1:17" ht="35.1" customHeight="1" x14ac:dyDescent="0.25">
      <c r="A48" s="44">
        <v>27</v>
      </c>
      <c r="B48" s="20" t="s">
        <v>22</v>
      </c>
      <c r="C48" s="20" t="s">
        <v>48</v>
      </c>
      <c r="D48" s="9">
        <v>321.46406752199999</v>
      </c>
      <c r="E48" s="9">
        <v>349.11292480699996</v>
      </c>
      <c r="F48" s="9">
        <f>Table1[[#This Row],[3D_WS_Area_km2]]*1000000</f>
        <v>349112924.80699998</v>
      </c>
      <c r="G48" s="20">
        <v>2</v>
      </c>
      <c r="H48" s="20">
        <v>2</v>
      </c>
      <c r="I48" s="21">
        <v>4.4065739E-2</v>
      </c>
      <c r="J48" s="19">
        <f>Table1[[#This Row],[Cumulative Volume/Catchment
(km3)]]*1000000000</f>
        <v>44065739</v>
      </c>
      <c r="K48" s="5">
        <f>Table1[[#This Row],[RA Count in Catchment]]/Table1[[#This Row],[3D_WS_Area_km2]]</f>
        <v>5.7288053746668349E-3</v>
      </c>
      <c r="L48" s="8">
        <f>Table1[[#This Row],[Cumulative Volume/Catchment
(km3)]]/Table1[[#This Row],[3D_WS_Area_km2]]</f>
        <v>1.2622202121093299E-4</v>
      </c>
      <c r="M48" s="6">
        <f>Table1[[#This Row],[Cumulative Volume/Catchment
(m3)]]/Table1[[#This Row],[3D_WS_Area_km2]]</f>
        <v>126222.02121093299</v>
      </c>
      <c r="N48" s="14">
        <f>Table1[[#This Row],[Cumulative Volume/Catchment
(m3)]]/Table1[[#This Row],[3D_WS_Area_m2]]</f>
        <v>0.12622202121093298</v>
      </c>
      <c r="O48" s="9">
        <v>62.836849000000001</v>
      </c>
      <c r="P48" s="20">
        <f>Table1[[#This Row],[Area_of
Quaternary_Sediment (km2)]]*1000000</f>
        <v>62836849</v>
      </c>
      <c r="Q48" s="45"/>
    </row>
    <row r="49" spans="1:17" ht="35.1" customHeight="1" x14ac:dyDescent="0.25">
      <c r="A49" s="44">
        <v>5</v>
      </c>
      <c r="B49" s="20" t="s">
        <v>37</v>
      </c>
      <c r="C49" s="20" t="s">
        <v>46</v>
      </c>
      <c r="D49" s="9">
        <v>11970.6138658</v>
      </c>
      <c r="E49" s="9">
        <v>12575.049706600001</v>
      </c>
      <c r="F49" s="9">
        <f>Table1[[#This Row],[3D_WS_Area_km2]]*1000000</f>
        <v>12575049706.6</v>
      </c>
      <c r="G49" s="20">
        <v>31</v>
      </c>
      <c r="H49" s="20">
        <v>30</v>
      </c>
      <c r="I49" s="11">
        <v>1.4918537119999999</v>
      </c>
      <c r="J49" s="15">
        <f>Table1[[#This Row],[Cumulative Volume/Catchment
(km3)]]*1000000000</f>
        <v>1491853712</v>
      </c>
      <c r="K49" s="5">
        <f>Table1[[#This Row],[RA Count in Catchment]]/Table1[[#This Row],[3D_WS_Area_km2]]</f>
        <v>2.4651990030488454E-3</v>
      </c>
      <c r="L49" s="8">
        <f>Table1[[#This Row],[Cumulative Volume/Catchment
(km3)]]/Table1[[#This Row],[3D_WS_Area_km2]]</f>
        <v>1.1863600914571353E-4</v>
      </c>
      <c r="M49" s="6">
        <f>Table1[[#This Row],[Cumulative Volume/Catchment
(m3)]]/Table1[[#This Row],[3D_WS_Area_km2]]</f>
        <v>118636.00914571354</v>
      </c>
      <c r="N49" s="14">
        <f>Table1[[#This Row],[Cumulative Volume/Catchment
(m3)]]/Table1[[#This Row],[3D_WS_Area_m2]]</f>
        <v>0.11863600914571354</v>
      </c>
      <c r="O49" s="9">
        <v>2525.0150610000001</v>
      </c>
      <c r="P49" s="20">
        <f>Table1[[#This Row],[Area_of
Quaternary_Sediment (km2)]]*1000000</f>
        <v>2525015061</v>
      </c>
      <c r="Q49" s="45"/>
    </row>
    <row r="50" spans="1:17" ht="35.1" customHeight="1" x14ac:dyDescent="0.25">
      <c r="A50" s="44">
        <v>28</v>
      </c>
      <c r="B50" s="20" t="s">
        <v>21</v>
      </c>
      <c r="C50" s="20" t="s">
        <v>48</v>
      </c>
      <c r="D50" s="9">
        <v>530.26207301700003</v>
      </c>
      <c r="E50" s="9">
        <v>581.63004949200001</v>
      </c>
      <c r="F50" s="9">
        <f>Table1[[#This Row],[3D_WS_Area_km2]]*1000000</f>
        <v>581630049.49199998</v>
      </c>
      <c r="G50" s="20">
        <v>2</v>
      </c>
      <c r="H50" s="20">
        <v>2</v>
      </c>
      <c r="I50" s="11">
        <v>1.1602858000000001E-2</v>
      </c>
      <c r="J50" s="15">
        <f>Table1[[#This Row],[Cumulative Volume/Catchment
(km3)]]*1000000000</f>
        <v>11602858</v>
      </c>
      <c r="K50" s="5">
        <f>Table1[[#This Row],[RA Count in Catchment]]/Table1[[#This Row],[3D_WS_Area_km2]]</f>
        <v>3.4386118835277079E-3</v>
      </c>
      <c r="L50" s="8">
        <f>Table1[[#This Row],[Cumulative Volume/Catchment
(km3)]]/Table1[[#This Row],[3D_WS_Area_km2]]</f>
        <v>1.9948862700842268E-5</v>
      </c>
      <c r="M50" s="6">
        <f>Table1[[#This Row],[Cumulative Volume/Catchment
(m3)]]/Table1[[#This Row],[3D_WS_Area_km2]]</f>
        <v>19948.862700842266</v>
      </c>
      <c r="N50" s="14">
        <f>Table1[[#This Row],[Cumulative Volume/Catchment
(m3)]]/Table1[[#This Row],[3D_WS_Area_m2]]</f>
        <v>1.9948862700842267E-2</v>
      </c>
      <c r="O50" s="9">
        <v>131.05100900000002</v>
      </c>
      <c r="P50" s="20">
        <f>Table1[[#This Row],[Area_of
Quaternary_Sediment (km2)]]*1000000</f>
        <v>131051009.00000001</v>
      </c>
      <c r="Q50" s="45"/>
    </row>
    <row r="51" spans="1:17" ht="35.1" customHeight="1" x14ac:dyDescent="0.25">
      <c r="A51" s="44">
        <v>21</v>
      </c>
      <c r="B51" s="3" t="s">
        <v>61</v>
      </c>
      <c r="C51" s="20" t="s">
        <v>47</v>
      </c>
      <c r="D51" s="9">
        <v>34.719176351899996</v>
      </c>
      <c r="E51" s="9">
        <v>42.432039096199993</v>
      </c>
      <c r="F51" s="9">
        <f>Table1[[#This Row],[3D_WS_Area_km2]]*1000000</f>
        <v>42432039.096199997</v>
      </c>
      <c r="G51" s="20">
        <v>1</v>
      </c>
      <c r="H51" s="20">
        <v>1</v>
      </c>
      <c r="I51" s="11">
        <v>7.0000000000000001E-3</v>
      </c>
      <c r="J51" s="15">
        <f>Table1[[#This Row],[Cumulative Volume/Catchment
(km3)]]*1000000000</f>
        <v>7000000</v>
      </c>
      <c r="K51" s="5">
        <f>Table1[[#This Row],[RA Count in Catchment]]/Table1[[#This Row],[3D_WS_Area_km2]]</f>
        <v>2.3567097440988997E-2</v>
      </c>
      <c r="L51" s="8">
        <f>Table1[[#This Row],[Cumulative Volume/Catchment
(km3)]]/Table1[[#This Row],[3D_WS_Area_km2]]</f>
        <v>1.6496968208692299E-4</v>
      </c>
      <c r="M51" s="6">
        <f>Table1[[#This Row],[Cumulative Volume/Catchment
(m3)]]/Table1[[#This Row],[3D_WS_Area_km2]]</f>
        <v>164969.68208692299</v>
      </c>
      <c r="N51" s="14">
        <f>Table1[[#This Row],[Cumulative Volume/Catchment
(m3)]]/Table1[[#This Row],[3D_WS_Area_m2]]</f>
        <v>0.16496968208692298</v>
      </c>
      <c r="O51" s="9">
        <v>99999</v>
      </c>
      <c r="P51" s="22">
        <f>Table1[[#This Row],[Area_of
Quaternary_Sediment (km2)]]*1000000</f>
        <v>99999000000</v>
      </c>
      <c r="Q51" s="45"/>
    </row>
    <row r="52" spans="1:17" ht="35.1" customHeight="1" x14ac:dyDescent="0.25">
      <c r="A52" s="48">
        <v>31</v>
      </c>
      <c r="B52" s="17" t="s">
        <v>19</v>
      </c>
      <c r="C52" s="17" t="s">
        <v>48</v>
      </c>
      <c r="D52" s="16">
        <v>770.07238329799998</v>
      </c>
      <c r="E52" s="16">
        <v>861.78298018700002</v>
      </c>
      <c r="F52" s="16">
        <f>Table1[[#This Row],[3D_WS_Area_km2]]*1000000</f>
        <v>861782980.18700004</v>
      </c>
      <c r="G52" s="17">
        <v>2</v>
      </c>
      <c r="H52" s="17">
        <v>2</v>
      </c>
      <c r="I52" s="32">
        <v>3.79891E-3</v>
      </c>
      <c r="J52" s="33">
        <f>Table1[[#This Row],[Cumulative Volume/Catchment
(km3)]]*1000000000</f>
        <v>3798910</v>
      </c>
      <c r="K52" s="30">
        <f>Table1[[#This Row],[RA Count in Catchment]]/Table1[[#This Row],[3D_WS_Area_km2]]</f>
        <v>2.3207698991293793E-3</v>
      </c>
      <c r="L52" s="34">
        <f>Table1[[#This Row],[Cumulative Volume/Catchment
(km3)]]/Table1[[#This Row],[3D_WS_Area_km2]]</f>
        <v>4.4081979887507951E-6</v>
      </c>
      <c r="M52" s="35">
        <f>Table1[[#This Row],[Cumulative Volume/Catchment
(m3)]]/Table1[[#This Row],[3D_WS_Area_km2]]</f>
        <v>4408.197988750795</v>
      </c>
      <c r="N52" s="36">
        <f>Table1[[#This Row],[Cumulative Volume/Catchment
(m3)]]/Table1[[#This Row],[3D_WS_Area_m2]]</f>
        <v>4.4081979887507956E-3</v>
      </c>
      <c r="O52" s="16">
        <v>176.84981300000001</v>
      </c>
      <c r="P52" s="17">
        <f>Table1[[#This Row],[Area_of
Quaternary_Sediment (km2)]]*1000000</f>
        <v>176849813</v>
      </c>
      <c r="Q52" s="49"/>
    </row>
    <row r="53" spans="1:17" x14ac:dyDescent="0.25">
      <c r="P53" s="12"/>
    </row>
    <row r="54" spans="1:17" x14ac:dyDescent="0.25">
      <c r="P54" s="12"/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Northumbria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rupert.bainbridge</dc:creator>
  <cp:lastModifiedBy>rupert.bainbridge</cp:lastModifiedBy>
  <cp:lastPrinted>2015-09-21T08:27:25Z</cp:lastPrinted>
  <dcterms:created xsi:type="dcterms:W3CDTF">2015-08-12T08:41:35Z</dcterms:created>
  <dcterms:modified xsi:type="dcterms:W3CDTF">2017-03-15T11:11:43Z</dcterms:modified>
</cp:coreProperties>
</file>